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pe\OneDrive\Documents\PATRICIA\PAT PERSO\FACTURE CNHR\site web CNHR\"/>
    </mc:Choice>
  </mc:AlternateContent>
  <xr:revisionPtr revIDLastSave="0" documentId="13_ncr:1_{D231E4BA-4300-45EE-AFC5-5F6D11447ED9}" xr6:coauthVersionLast="47" xr6:coauthVersionMax="47" xr10:uidLastSave="{00000000-0000-0000-0000-000000000000}"/>
  <bookViews>
    <workbookView xWindow="45" yWindow="645" windowWidth="20445" windowHeight="1087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O37" i="1"/>
  <c r="O35" i="1"/>
  <c r="O33" i="1"/>
  <c r="O31" i="1"/>
  <c r="O21" i="1"/>
  <c r="O17" i="1"/>
  <c r="N7" i="1"/>
  <c r="O7" i="1"/>
  <c r="N33" i="1"/>
  <c r="K31" i="1"/>
  <c r="M29" i="1"/>
  <c r="K29" i="1"/>
  <c r="O29" i="1"/>
  <c r="O27" i="1"/>
  <c r="N27" i="1" s="1"/>
  <c r="O25" i="1"/>
  <c r="N25" i="1" s="1"/>
  <c r="N21" i="1"/>
  <c r="N17" i="1"/>
  <c r="O13" i="1"/>
  <c r="N13" i="1" s="1"/>
  <c r="O10" i="1"/>
  <c r="N10" i="1" s="1"/>
  <c r="N31" i="1"/>
  <c r="C39" i="1"/>
  <c r="M39" i="1" s="1"/>
  <c r="K39" i="1"/>
  <c r="C37" i="1"/>
  <c r="L37" i="1" s="1"/>
  <c r="C35" i="1"/>
  <c r="M35" i="1" s="1"/>
  <c r="L29" i="1"/>
  <c r="M34" i="1"/>
  <c r="L34" i="1"/>
  <c r="K34" i="1"/>
  <c r="K32" i="1"/>
  <c r="M46" i="1"/>
  <c r="L10" i="1"/>
  <c r="M10" i="1" s="1"/>
  <c r="L9" i="1"/>
  <c r="L8" i="1"/>
  <c r="L7" i="1"/>
  <c r="M37" i="1" l="1"/>
  <c r="N39" i="1"/>
  <c r="N37" i="1"/>
  <c r="L39" i="1"/>
  <c r="N35" i="1"/>
  <c r="L35" i="1"/>
  <c r="O4" i="1" l="1"/>
  <c r="N4" i="1" l="1"/>
  <c r="N5" i="1"/>
  <c r="N6" i="1"/>
  <c r="N29" i="1"/>
  <c r="N43" i="1"/>
  <c r="N45" i="1"/>
  <c r="N46" i="1"/>
  <c r="O6" i="1"/>
  <c r="O5" i="1"/>
  <c r="L13" i="1"/>
  <c r="L14" i="1"/>
  <c r="L15" i="1"/>
  <c r="L16" i="1"/>
  <c r="L21" i="1"/>
  <c r="L22" i="1"/>
  <c r="L23" i="1"/>
  <c r="L24" i="1"/>
  <c r="P45" i="1" l="1"/>
  <c r="Q45" i="1" s="1"/>
  <c r="P43" i="1"/>
  <c r="Q43" i="1" s="1"/>
  <c r="I21" i="1"/>
  <c r="K21" i="1"/>
  <c r="M21" i="1"/>
  <c r="M6" i="1" l="1"/>
  <c r="K6" i="1"/>
  <c r="L6" i="1" s="1"/>
  <c r="I6" i="1"/>
  <c r="K14" i="1" l="1"/>
  <c r="M14" i="1"/>
  <c r="K15" i="1"/>
  <c r="M15" i="1"/>
  <c r="K16" i="1"/>
  <c r="M16" i="1"/>
  <c r="M13" i="1"/>
  <c r="K13" i="1"/>
  <c r="I26" i="1"/>
  <c r="I27" i="1"/>
  <c r="I28" i="1"/>
  <c r="I25" i="1"/>
  <c r="I14" i="1"/>
  <c r="I15" i="1"/>
  <c r="I16" i="1"/>
  <c r="I17" i="1"/>
  <c r="I18" i="1"/>
  <c r="I19" i="1"/>
  <c r="I20" i="1"/>
  <c r="I13" i="1"/>
  <c r="I8" i="1"/>
  <c r="I9" i="1"/>
  <c r="I7" i="1"/>
  <c r="P33" i="1"/>
  <c r="I22" i="1"/>
  <c r="P21" i="1"/>
  <c r="L31" i="1" l="1"/>
  <c r="L32" i="1"/>
  <c r="P17" i="1"/>
  <c r="P27" i="1"/>
  <c r="L33" i="1"/>
  <c r="M33" i="1"/>
  <c r="K33" i="1"/>
  <c r="M32" i="1"/>
  <c r="M31" i="1"/>
  <c r="I24" i="1"/>
  <c r="I23" i="1"/>
  <c r="M5" i="1"/>
  <c r="K5" i="1"/>
  <c r="L5" i="1" s="1"/>
  <c r="M4" i="1"/>
  <c r="K4" i="1"/>
  <c r="L4" i="1" s="1"/>
  <c r="I5" i="1"/>
  <c r="I4" i="1"/>
  <c r="L46" i="1"/>
  <c r="K46" i="1"/>
  <c r="M45" i="1"/>
  <c r="L45" i="1"/>
  <c r="K45" i="1"/>
  <c r="I46" i="1"/>
  <c r="I45" i="1"/>
  <c r="I44" i="1"/>
  <c r="I43" i="1"/>
  <c r="M43" i="1"/>
  <c r="L43" i="1"/>
  <c r="K43" i="1"/>
  <c r="P10" i="1" l="1"/>
  <c r="K24" i="1"/>
  <c r="M24" i="1"/>
  <c r="K23" i="1"/>
  <c r="M23" i="1"/>
  <c r="K22" i="1"/>
  <c r="M22" i="1"/>
  <c r="M12" i="1"/>
  <c r="L12" i="1"/>
  <c r="M11" i="1"/>
  <c r="L11" i="1"/>
  <c r="I10" i="1"/>
  <c r="I11" i="1"/>
  <c r="I12" i="1"/>
</calcChain>
</file>

<file path=xl/sharedStrings.xml><?xml version="1.0" encoding="utf-8"?>
<sst xmlns="http://schemas.openxmlformats.org/spreadsheetml/2006/main" count="109" uniqueCount="63">
  <si>
    <t>Frais d'entraînement 2022-2023</t>
  </si>
  <si>
    <t>12-14 ans</t>
  </si>
  <si>
    <t>8 ans et -</t>
  </si>
  <si>
    <t>9-10 ans</t>
  </si>
  <si>
    <t>11-14 ans</t>
  </si>
  <si>
    <t>15 ans et +</t>
  </si>
  <si>
    <t>Groupe</t>
  </si>
  <si>
    <t>Frais FNQ*</t>
  </si>
  <si>
    <t>Dates des inscriptions</t>
  </si>
  <si>
    <t>15-mars</t>
  </si>
  <si>
    <t>Frais FNQ</t>
  </si>
  <si>
    <t>Dates des versements</t>
  </si>
  <si>
    <t>15-sept</t>
  </si>
  <si>
    <t>15-nov</t>
  </si>
  <si>
    <t>15-janv</t>
  </si>
  <si>
    <t>CSAÉ primaire</t>
  </si>
  <si>
    <t>CSAÉ secondaire</t>
  </si>
  <si>
    <t>Compétitif</t>
  </si>
  <si>
    <t>** Frais de bénévolat de 200 $ par famille</t>
  </si>
  <si>
    <t>À ces frais, s'ajoutent un frais de non-résidence de 56$ / an si applicable. Tous ces frais sont payables dès l'inscription.</t>
  </si>
  <si>
    <t>Bronze                  2 x sem</t>
  </si>
  <si>
    <t>Bronze                   3 x sem.</t>
  </si>
  <si>
    <t>Argent
2 x sem</t>
  </si>
  <si>
    <t>Or
4 x sem.</t>
  </si>
  <si>
    <t>Maîtres
2 x sem.</t>
  </si>
  <si>
    <t>Maîtres
1 x sem.</t>
  </si>
  <si>
    <t xml:space="preserve">No. De sem. </t>
  </si>
  <si>
    <t>Frais bénévolat hiver</t>
  </si>
  <si>
    <t>Frais bénévolat printemps</t>
  </si>
  <si>
    <t>FRAIS ANNUELS D'INSCRIPTION
(3 SESSIONS)</t>
  </si>
  <si>
    <t>Age du nageur           31 août 2022</t>
  </si>
  <si>
    <t>Frais  bénévolat Automne**</t>
  </si>
  <si>
    <t>Coût/semaine</t>
  </si>
  <si>
    <t>coût/ entrainement</t>
  </si>
  <si>
    <t>Le montant de l'affiliation n'est pas calculé dans les versements. Ce frais est chargé qu'une fois par année</t>
  </si>
  <si>
    <t>La session d'été n'est pas incluse dans la grille tarifaire et ce, pour aucun des groupes. Tous les nageurs devront payer des frais pour la session d'été..</t>
  </si>
  <si>
    <t>Une grille tarifaire spéciale pour la session d'été.</t>
  </si>
  <si>
    <t>Argent
3x sem.</t>
  </si>
  <si>
    <t>Argent
4 x sem.</t>
  </si>
  <si>
    <t>Or
3 x sem.</t>
  </si>
  <si>
    <t>Maîtres
3 x sem.</t>
  </si>
  <si>
    <t xml:space="preserve">Age du nageur                        31  août 22
</t>
  </si>
  <si>
    <t>Durée/       entrainement</t>
  </si>
  <si>
    <t>85 min</t>
  </si>
  <si>
    <t>55 min.</t>
  </si>
  <si>
    <t>45 min</t>
  </si>
  <si>
    <t>115 min.</t>
  </si>
  <si>
    <t>120 min.</t>
  </si>
  <si>
    <t>Rabais</t>
  </si>
  <si>
    <t>% Rabais</t>
  </si>
  <si>
    <t>Non-compé.</t>
  </si>
  <si>
    <t>Initiation 2 x/sem</t>
  </si>
  <si>
    <t>Initiation 1x /sem</t>
  </si>
  <si>
    <t>Novice        2 x / sem</t>
  </si>
  <si>
    <t>Rabais de 10 % accordé au 2 ième, 3 ième et 4 ième enfant</t>
  </si>
  <si>
    <t>L'entraînement du samedi matin est inclus dans le tarif du sport études seulement.</t>
  </si>
  <si>
    <r>
      <rPr>
        <b/>
        <sz val="20"/>
        <color rgb="FFFF0000"/>
        <rFont val="Tahoma"/>
        <family val="2"/>
      </rPr>
      <t xml:space="preserve">Club de natation du Haut-Richelieu
</t>
    </r>
    <r>
      <rPr>
        <b/>
        <sz val="20"/>
        <rFont val="Tahoma"/>
        <family val="2"/>
      </rPr>
      <t>Grille tarifaire  hiver  2022-2023</t>
    </r>
  </si>
  <si>
    <r>
      <t xml:space="preserve">2022-12-15 </t>
    </r>
    <r>
      <rPr>
        <b/>
        <sz val="8"/>
        <color theme="3" tint="0.39997558519241921"/>
        <rFont val="Cambria"/>
        <family val="1"/>
        <scheme val="major"/>
      </rPr>
      <t>hiver 2023</t>
    </r>
  </si>
  <si>
    <t>Maîtres
3x sem.</t>
  </si>
  <si>
    <t>Mis à jour  16 octobre 2022</t>
  </si>
  <si>
    <t xml:space="preserve">: les groupes argent et bronze ont eu  14 semaines d'entrainement au lieu de 12. </t>
  </si>
  <si>
    <t>Note :</t>
  </si>
  <si>
    <t>: les tarifs pour les groupes maîtres ont été ajustés en fonction des tarifs pour les enfants. Les maîtres payaient moins cher que les enfants.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</si>
</sst>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$&quot;_);\(#,##0\ &quot;$&quot;\)"/>
    <numFmt numFmtId="165" formatCode="#,##0.00\ &quot;$&quot;_);[Red]\(#,##0.00\ &quot;$&quot;\)"/>
    <numFmt numFmtId="166" formatCode="_ * #,##0.00_)\ &quot;$&quot;_ ;_ * \(#,##0.00\)\ &quot;$&quot;_ ;_ * &quot;-&quot;??_)\ &quot;$&quot;_ ;_ @_ "/>
    <numFmt numFmtId="167" formatCode="_ * #,##0_)\ &quot;$&quot;_ ;_ * \(#,##0\)\ &quot;$&quot;_ ;_ * &quot;-&quot;??_)\ &quot;$&quot;_ ;_ @_ "/>
    <numFmt numFmtId="168" formatCode="#,##0\ &quot;$&quot;"/>
    <numFmt numFmtId="169" formatCode="_ * #,##0.0_)\ &quot;$&quot;_ ;_ * \(#,##0.0\)\ &quot;$&quot;_ ;_ * &quot;-&quot;??_)\ &quot;$&quot;_ ;_ @_ "/>
  </numFmts>
  <fonts count="25" x14ac:knownFonts="1">
    <font>
      <sz val="10"/>
      <color rgb="FF000000"/>
      <name val="Times New Roman"/>
      <charset val="204"/>
    </font>
    <font>
      <sz val="6.5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ahoma"/>
      <family val="2"/>
    </font>
    <font>
      <b/>
      <sz val="6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7"/>
      <name val="Cambria"/>
      <family val="1"/>
      <scheme val="major"/>
    </font>
    <font>
      <sz val="7"/>
      <color rgb="FF000000"/>
      <name val="Cambria"/>
      <family val="1"/>
      <scheme val="major"/>
    </font>
    <font>
      <sz val="7"/>
      <name val="Cambria"/>
      <family val="1"/>
      <scheme val="major"/>
    </font>
    <font>
      <sz val="7"/>
      <color rgb="FF000000"/>
      <name val="Times New Roman"/>
      <family val="1"/>
    </font>
    <font>
      <b/>
      <sz val="8"/>
      <color rgb="FFFF0000"/>
      <name val="Cambria"/>
      <family val="1"/>
      <scheme val="major"/>
    </font>
    <font>
      <b/>
      <sz val="8"/>
      <color rgb="FF0070C0"/>
      <name val="Cambria"/>
      <family val="1"/>
      <scheme val="major"/>
    </font>
    <font>
      <sz val="8"/>
      <color rgb="FF000000"/>
      <name val="Times New Roman"/>
      <family val="1"/>
    </font>
    <font>
      <b/>
      <sz val="20"/>
      <color rgb="FFFF0000"/>
      <name val="Tahoma"/>
      <family val="2"/>
    </font>
    <font>
      <b/>
      <sz val="20"/>
      <name val="Tahoma"/>
      <family val="2"/>
    </font>
    <font>
      <b/>
      <sz val="20"/>
      <color rgb="FF000000"/>
      <name val="Tahoma"/>
      <family val="2"/>
    </font>
    <font>
      <b/>
      <sz val="7"/>
      <color rgb="FF000000"/>
      <name val="Cambria"/>
      <family val="1"/>
      <scheme val="major"/>
    </font>
    <font>
      <b/>
      <sz val="8"/>
      <color theme="3" tint="0.39997558519241921"/>
      <name val="Cambria"/>
      <family val="1"/>
      <scheme val="major"/>
    </font>
    <font>
      <sz val="8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Cambria"/>
      <family val="1"/>
      <scheme val="major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8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7" fillId="0" borderId="0" xfId="1" applyFont="1" applyFill="1" applyBorder="1" applyAlignment="1">
      <alignment horizontal="center" vertical="center" wrapText="1"/>
    </xf>
    <xf numFmtId="166" fontId="5" fillId="0" borderId="0" xfId="1" applyFont="1" applyFill="1" applyBorder="1" applyAlignment="1">
      <alignment horizontal="center" vertical="center" wrapText="1"/>
    </xf>
    <xf numFmtId="166" fontId="0" fillId="0" borderId="0" xfId="1" applyFont="1" applyFill="1" applyBorder="1" applyAlignment="1">
      <alignment horizontal="center" vertical="center"/>
    </xf>
    <xf numFmtId="166" fontId="0" fillId="0" borderId="0" xfId="1" applyFont="1" applyFill="1" applyBorder="1" applyAlignment="1">
      <alignment horizontal="center" vertical="center" wrapText="1"/>
    </xf>
    <xf numFmtId="167" fontId="6" fillId="6" borderId="1" xfId="0" applyNumberFormat="1" applyFont="1" applyFill="1" applyBorder="1" applyAlignment="1">
      <alignment horizontal="left" vertical="center" wrapText="1"/>
    </xf>
    <xf numFmtId="167" fontId="6" fillId="6" borderId="1" xfId="1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7" fontId="5" fillId="3" borderId="11" xfId="1" applyNumberFormat="1" applyFont="1" applyFill="1" applyBorder="1" applyAlignment="1">
      <alignment horizontal="center" vertical="center" wrapText="1"/>
    </xf>
    <xf numFmtId="167" fontId="6" fillId="3" borderId="11" xfId="0" applyNumberFormat="1" applyFont="1" applyFill="1" applyBorder="1" applyAlignment="1">
      <alignment horizontal="left" vertical="center" wrapText="1"/>
    </xf>
    <xf numFmtId="167" fontId="5" fillId="3" borderId="11" xfId="0" applyNumberFormat="1" applyFont="1" applyFill="1" applyBorder="1" applyAlignment="1">
      <alignment horizontal="right" vertical="center" wrapText="1"/>
    </xf>
    <xf numFmtId="167" fontId="6" fillId="5" borderId="11" xfId="1" applyNumberFormat="1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167" fontId="5" fillId="5" borderId="11" xfId="0" applyNumberFormat="1" applyFont="1" applyFill="1" applyBorder="1" applyAlignment="1">
      <alignment horizontal="left" vertical="center" wrapText="1"/>
    </xf>
    <xf numFmtId="167" fontId="6" fillId="5" borderId="11" xfId="0" applyNumberFormat="1" applyFont="1" applyFill="1" applyBorder="1" applyAlignment="1">
      <alignment horizontal="left" vertical="center" wrapText="1"/>
    </xf>
    <xf numFmtId="167" fontId="6" fillId="7" borderId="11" xfId="0" applyNumberFormat="1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167" fontId="6" fillId="7" borderId="11" xfId="1" applyNumberFormat="1" applyFont="1" applyFill="1" applyBorder="1" applyAlignment="1">
      <alignment horizontal="left" vertical="center" wrapText="1"/>
    </xf>
    <xf numFmtId="167" fontId="5" fillId="7" borderId="11" xfId="0" applyNumberFormat="1" applyFont="1" applyFill="1" applyBorder="1" applyAlignment="1">
      <alignment horizontal="left" vertical="center" wrapText="1"/>
    </xf>
    <xf numFmtId="166" fontId="6" fillId="7" borderId="1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166" fontId="4" fillId="9" borderId="14" xfId="1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vertical="center" wrapText="1"/>
    </xf>
    <xf numFmtId="166" fontId="19" fillId="3" borderId="11" xfId="1" applyFont="1" applyFill="1" applyBorder="1" applyAlignment="1">
      <alignment vertical="center" wrapText="1"/>
    </xf>
    <xf numFmtId="167" fontId="5" fillId="3" borderId="11" xfId="0" applyNumberFormat="1" applyFont="1" applyFill="1" applyBorder="1" applyAlignment="1">
      <alignment horizontal="left" vertical="center" wrapText="1"/>
    </xf>
    <xf numFmtId="166" fontId="5" fillId="0" borderId="11" xfId="1" applyFont="1" applyFill="1" applyBorder="1" applyAlignment="1">
      <alignment horizontal="center" vertical="center" wrapText="1"/>
    </xf>
    <xf numFmtId="166" fontId="5" fillId="9" borderId="11" xfId="1" applyFont="1" applyFill="1" applyBorder="1" applyAlignment="1">
      <alignment vertical="center" wrapText="1"/>
    </xf>
    <xf numFmtId="0" fontId="14" fillId="9" borderId="11" xfId="0" applyFont="1" applyFill="1" applyBorder="1" applyAlignment="1">
      <alignment horizontal="left" vertical="center"/>
    </xf>
    <xf numFmtId="166" fontId="20" fillId="9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167" fontId="5" fillId="3" borderId="24" xfId="1" applyNumberFormat="1" applyFont="1" applyFill="1" applyBorder="1" applyAlignment="1">
      <alignment horizontal="center" vertical="center" wrapText="1"/>
    </xf>
    <xf numFmtId="167" fontId="6" fillId="3" borderId="24" xfId="0" applyNumberFormat="1" applyFont="1" applyFill="1" applyBorder="1" applyAlignment="1">
      <alignment horizontal="left" vertical="center" wrapText="1"/>
    </xf>
    <xf numFmtId="167" fontId="5" fillId="3" borderId="24" xfId="0" applyNumberFormat="1" applyFont="1" applyFill="1" applyBorder="1" applyAlignment="1">
      <alignment horizontal="right" vertical="center" wrapText="1"/>
    </xf>
    <xf numFmtId="166" fontId="19" fillId="3" borderId="24" xfId="1" applyFont="1" applyFill="1" applyBorder="1" applyAlignment="1">
      <alignment vertical="center" wrapText="1"/>
    </xf>
    <xf numFmtId="0" fontId="14" fillId="9" borderId="24" xfId="0" applyFont="1" applyFill="1" applyBorder="1" applyAlignment="1">
      <alignment horizontal="left" vertical="center"/>
    </xf>
    <xf numFmtId="167" fontId="6" fillId="5" borderId="14" xfId="0" applyNumberFormat="1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left" vertical="center" wrapText="1"/>
    </xf>
    <xf numFmtId="167" fontId="5" fillId="6" borderId="27" xfId="1" applyNumberFormat="1" applyFont="1" applyFill="1" applyBorder="1" applyAlignment="1">
      <alignment horizontal="center" vertical="center" wrapText="1"/>
    </xf>
    <xf numFmtId="167" fontId="6" fillId="6" borderId="27" xfId="0" applyNumberFormat="1" applyFont="1" applyFill="1" applyBorder="1" applyAlignment="1">
      <alignment horizontal="left" vertical="center" wrapText="1"/>
    </xf>
    <xf numFmtId="167" fontId="5" fillId="6" borderId="27" xfId="0" applyNumberFormat="1" applyFont="1" applyFill="1" applyBorder="1" applyAlignment="1">
      <alignment horizontal="right" vertical="center" wrapText="1"/>
    </xf>
    <xf numFmtId="0" fontId="12" fillId="6" borderId="27" xfId="0" applyFont="1" applyFill="1" applyBorder="1" applyAlignment="1">
      <alignment horizontal="center" vertical="center" wrapText="1"/>
    </xf>
    <xf numFmtId="166" fontId="19" fillId="6" borderId="27" xfId="1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left" vertical="center"/>
    </xf>
    <xf numFmtId="167" fontId="6" fillId="5" borderId="29" xfId="1" applyNumberFormat="1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167" fontId="6" fillId="5" borderId="29" xfId="0" applyNumberFormat="1" applyFont="1" applyFill="1" applyBorder="1" applyAlignment="1">
      <alignment horizontal="left" vertical="center" wrapText="1"/>
    </xf>
    <xf numFmtId="167" fontId="5" fillId="5" borderId="29" xfId="0" applyNumberFormat="1" applyFont="1" applyFill="1" applyBorder="1" applyAlignment="1">
      <alignment horizontal="left" vertical="center" wrapText="1"/>
    </xf>
    <xf numFmtId="167" fontId="6" fillId="5" borderId="24" xfId="1" applyNumberFormat="1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167" fontId="6" fillId="5" borderId="24" xfId="0" applyNumberFormat="1" applyFont="1" applyFill="1" applyBorder="1" applyAlignment="1">
      <alignment horizontal="left" vertical="center" wrapText="1"/>
    </xf>
    <xf numFmtId="167" fontId="5" fillId="5" borderId="24" xfId="0" applyNumberFormat="1" applyFont="1" applyFill="1" applyBorder="1" applyAlignment="1">
      <alignment horizontal="left" vertical="center" wrapText="1"/>
    </xf>
    <xf numFmtId="0" fontId="14" fillId="9" borderId="29" xfId="0" applyFont="1" applyFill="1" applyBorder="1" applyAlignment="1">
      <alignment horizontal="left" vertical="center"/>
    </xf>
    <xf numFmtId="167" fontId="6" fillId="7" borderId="29" xfId="0" applyNumberFormat="1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left" vertical="center" wrapText="1"/>
    </xf>
    <xf numFmtId="167" fontId="6" fillId="7" borderId="29" xfId="1" applyNumberFormat="1" applyFont="1" applyFill="1" applyBorder="1" applyAlignment="1">
      <alignment horizontal="left" vertical="center" wrapText="1"/>
    </xf>
    <xf numFmtId="167" fontId="5" fillId="7" borderId="29" xfId="0" applyNumberFormat="1" applyFont="1" applyFill="1" applyBorder="1" applyAlignment="1">
      <alignment horizontal="left" vertical="center" wrapText="1"/>
    </xf>
    <xf numFmtId="167" fontId="6" fillId="7" borderId="24" xfId="0" applyNumberFormat="1" applyFont="1" applyFill="1" applyBorder="1" applyAlignment="1">
      <alignment horizontal="left" vertical="center" wrapText="1"/>
    </xf>
    <xf numFmtId="0" fontId="6" fillId="7" borderId="24" xfId="0" applyFont="1" applyFill="1" applyBorder="1" applyAlignment="1">
      <alignment horizontal="left" vertical="center" wrapText="1"/>
    </xf>
    <xf numFmtId="167" fontId="6" fillId="7" borderId="24" xfId="1" applyNumberFormat="1" applyFont="1" applyFill="1" applyBorder="1" applyAlignment="1">
      <alignment horizontal="left" vertical="center" wrapText="1"/>
    </xf>
    <xf numFmtId="167" fontId="5" fillId="7" borderId="24" xfId="0" applyNumberFormat="1" applyFont="1" applyFill="1" applyBorder="1" applyAlignment="1">
      <alignment horizontal="left" vertical="center" wrapText="1"/>
    </xf>
    <xf numFmtId="166" fontId="6" fillId="7" borderId="29" xfId="0" applyNumberFormat="1" applyFont="1" applyFill="1" applyBorder="1" applyAlignment="1">
      <alignment horizontal="left" vertical="center" wrapText="1"/>
    </xf>
    <xf numFmtId="167" fontId="5" fillId="3" borderId="24" xfId="0" applyNumberFormat="1" applyFont="1" applyFill="1" applyBorder="1" applyAlignment="1">
      <alignment horizontal="left" vertical="center" wrapText="1"/>
    </xf>
    <xf numFmtId="167" fontId="5" fillId="3" borderId="29" xfId="0" applyNumberFormat="1" applyFont="1" applyFill="1" applyBorder="1" applyAlignment="1">
      <alignment horizontal="left" vertical="center" wrapText="1"/>
    </xf>
    <xf numFmtId="167" fontId="6" fillId="4" borderId="29" xfId="1" applyNumberFormat="1" applyFont="1" applyFill="1" applyBorder="1" applyAlignment="1">
      <alignment horizontal="left" vertical="center" wrapText="1"/>
    </xf>
    <xf numFmtId="166" fontId="6" fillId="4" borderId="29" xfId="1" applyFont="1" applyFill="1" applyBorder="1" applyAlignment="1">
      <alignment horizontal="left" vertical="center" wrapText="1"/>
    </xf>
    <xf numFmtId="167" fontId="6" fillId="4" borderId="29" xfId="0" applyNumberFormat="1" applyFont="1" applyFill="1" applyBorder="1" applyAlignment="1">
      <alignment horizontal="left" vertical="center" wrapText="1"/>
    </xf>
    <xf numFmtId="167" fontId="5" fillId="4" borderId="29" xfId="0" applyNumberFormat="1" applyFont="1" applyFill="1" applyBorder="1" applyAlignment="1">
      <alignment horizontal="left" vertical="center" wrapText="1"/>
    </xf>
    <xf numFmtId="167" fontId="6" fillId="4" borderId="24" xfId="1" applyNumberFormat="1" applyFont="1" applyFill="1" applyBorder="1" applyAlignment="1">
      <alignment horizontal="left" vertical="center" wrapText="1"/>
    </xf>
    <xf numFmtId="166" fontId="6" fillId="4" borderId="24" xfId="1" applyFont="1" applyFill="1" applyBorder="1" applyAlignment="1">
      <alignment horizontal="left" vertical="center" wrapText="1"/>
    </xf>
    <xf numFmtId="167" fontId="6" fillId="4" borderId="24" xfId="0" applyNumberFormat="1" applyFont="1" applyFill="1" applyBorder="1" applyAlignment="1">
      <alignment horizontal="left" vertical="center" wrapText="1"/>
    </xf>
    <xf numFmtId="167" fontId="5" fillId="4" borderId="24" xfId="0" applyNumberFormat="1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left" vertical="center" wrapText="1"/>
    </xf>
    <xf numFmtId="168" fontId="6" fillId="6" borderId="42" xfId="0" applyNumberFormat="1" applyFont="1" applyFill="1" applyBorder="1" applyAlignment="1">
      <alignment horizontal="center" vertical="center" wrapText="1"/>
    </xf>
    <xf numFmtId="168" fontId="6" fillId="6" borderId="42" xfId="0" applyNumberFormat="1" applyFont="1" applyFill="1" applyBorder="1" applyAlignment="1">
      <alignment horizontal="left" vertical="center" wrapText="1"/>
    </xf>
    <xf numFmtId="164" fontId="5" fillId="6" borderId="43" xfId="0" applyNumberFormat="1" applyFont="1" applyFill="1" applyBorder="1" applyAlignment="1">
      <alignment vertical="center" wrapText="1"/>
    </xf>
    <xf numFmtId="0" fontId="6" fillId="6" borderId="37" xfId="0" applyFont="1" applyFill="1" applyBorder="1" applyAlignment="1">
      <alignment horizontal="left" vertical="center" wrapText="1"/>
    </xf>
    <xf numFmtId="167" fontId="6" fillId="6" borderId="37" xfId="1" applyNumberFormat="1" applyFont="1" applyFill="1" applyBorder="1" applyAlignment="1">
      <alignment horizontal="center" vertical="center" wrapText="1"/>
    </xf>
    <xf numFmtId="168" fontId="6" fillId="6" borderId="34" xfId="0" applyNumberFormat="1" applyFont="1" applyFill="1" applyBorder="1" applyAlignment="1">
      <alignment horizontal="left" vertical="center" wrapText="1"/>
    </xf>
    <xf numFmtId="167" fontId="5" fillId="6" borderId="38" xfId="0" applyNumberFormat="1" applyFont="1" applyFill="1" applyBorder="1" applyAlignment="1">
      <alignment vertical="center" wrapText="1"/>
    </xf>
    <xf numFmtId="0" fontId="6" fillId="6" borderId="35" xfId="0" applyFont="1" applyFill="1" applyBorder="1" applyAlignment="1">
      <alignment horizontal="left" vertical="center" wrapText="1"/>
    </xf>
    <xf numFmtId="167" fontId="6" fillId="6" borderId="35" xfId="1" applyNumberFormat="1" applyFont="1" applyFill="1" applyBorder="1" applyAlignment="1">
      <alignment horizontal="center" vertical="center" wrapText="1"/>
    </xf>
    <xf numFmtId="168" fontId="6" fillId="6" borderId="35" xfId="0" applyNumberFormat="1" applyFont="1" applyFill="1" applyBorder="1" applyAlignment="1">
      <alignment horizontal="left" vertical="center" wrapText="1"/>
    </xf>
    <xf numFmtId="167" fontId="5" fillId="6" borderId="36" xfId="0" applyNumberFormat="1" applyFont="1" applyFill="1" applyBorder="1" applyAlignment="1">
      <alignment horizontal="left" vertical="center" wrapText="1"/>
    </xf>
    <xf numFmtId="167" fontId="5" fillId="6" borderId="38" xfId="0" applyNumberFormat="1" applyFont="1" applyFill="1" applyBorder="1" applyAlignment="1">
      <alignment horizontal="left" vertical="center" wrapText="1"/>
    </xf>
    <xf numFmtId="167" fontId="6" fillId="6" borderId="3" xfId="0" applyNumberFormat="1" applyFont="1" applyFill="1" applyBorder="1" applyAlignment="1">
      <alignment horizontal="left" vertical="center" wrapText="1"/>
    </xf>
    <xf numFmtId="167" fontId="6" fillId="6" borderId="45" xfId="0" applyNumberFormat="1" applyFont="1" applyFill="1" applyBorder="1" applyAlignment="1">
      <alignment horizontal="left" vertical="center" wrapText="1"/>
    </xf>
    <xf numFmtId="167" fontId="6" fillId="6" borderId="39" xfId="0" applyNumberFormat="1" applyFont="1" applyFill="1" applyBorder="1" applyAlignment="1">
      <alignment horizontal="left" vertical="center" wrapText="1"/>
    </xf>
    <xf numFmtId="167" fontId="6" fillId="6" borderId="37" xfId="0" applyNumberFormat="1" applyFont="1" applyFill="1" applyBorder="1" applyAlignment="1">
      <alignment horizontal="left" vertical="center" wrapText="1"/>
    </xf>
    <xf numFmtId="167" fontId="6" fillId="6" borderId="46" xfId="0" applyNumberFormat="1" applyFont="1" applyFill="1" applyBorder="1" applyAlignment="1">
      <alignment horizontal="left" vertical="center" wrapText="1"/>
    </xf>
    <xf numFmtId="167" fontId="5" fillId="3" borderId="11" xfId="1" applyNumberFormat="1" applyFont="1" applyFill="1" applyBorder="1" applyAlignment="1">
      <alignment horizontal="left" vertical="center" wrapText="1"/>
    </xf>
    <xf numFmtId="167" fontId="5" fillId="3" borderId="24" xfId="1" applyNumberFormat="1" applyFont="1" applyFill="1" applyBorder="1" applyAlignment="1">
      <alignment horizontal="left" vertical="center" wrapText="1"/>
    </xf>
    <xf numFmtId="167" fontId="5" fillId="6" borderId="27" xfId="1" applyNumberFormat="1" applyFont="1" applyFill="1" applyBorder="1" applyAlignment="1">
      <alignment horizontal="left" vertical="center" wrapText="1"/>
    </xf>
    <xf numFmtId="167" fontId="5" fillId="5" borderId="29" xfId="1" applyNumberFormat="1" applyFont="1" applyFill="1" applyBorder="1" applyAlignment="1">
      <alignment horizontal="left" vertical="center" wrapText="1"/>
    </xf>
    <xf numFmtId="167" fontId="5" fillId="5" borderId="11" xfId="1" applyNumberFormat="1" applyFont="1" applyFill="1" applyBorder="1" applyAlignment="1">
      <alignment horizontal="left" vertical="center" wrapText="1"/>
    </xf>
    <xf numFmtId="167" fontId="5" fillId="5" borderId="24" xfId="1" applyNumberFormat="1" applyFont="1" applyFill="1" applyBorder="1" applyAlignment="1">
      <alignment horizontal="left" vertical="center" wrapText="1"/>
    </xf>
    <xf numFmtId="167" fontId="5" fillId="4" borderId="29" xfId="1" applyNumberFormat="1" applyFont="1" applyFill="1" applyBorder="1" applyAlignment="1">
      <alignment horizontal="left" vertical="center" wrapText="1"/>
    </xf>
    <xf numFmtId="167" fontId="5" fillId="4" borderId="24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6" fontId="5" fillId="3" borderId="17" xfId="1" applyFont="1" applyFill="1" applyBorder="1" applyAlignment="1">
      <alignment vertical="center" wrapText="1"/>
    </xf>
    <xf numFmtId="166" fontId="5" fillId="3" borderId="26" xfId="1" applyFont="1" applyFill="1" applyBorder="1" applyAlignment="1">
      <alignment vertical="center" wrapText="1"/>
    </xf>
    <xf numFmtId="167" fontId="5" fillId="6" borderId="27" xfId="0" applyNumberFormat="1" applyFont="1" applyFill="1" applyBorder="1" applyAlignment="1">
      <alignment horizontal="left" vertical="center" wrapText="1"/>
    </xf>
    <xf numFmtId="166" fontId="5" fillId="6" borderId="28" xfId="1" applyFont="1" applyFill="1" applyBorder="1" applyAlignment="1">
      <alignment vertical="center" wrapText="1"/>
    </xf>
    <xf numFmtId="167" fontId="5" fillId="4" borderId="12" xfId="1" applyNumberFormat="1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vertical="center" wrapText="1"/>
    </xf>
    <xf numFmtId="166" fontId="4" fillId="9" borderId="13" xfId="1" applyFont="1" applyFill="1" applyBorder="1" applyAlignment="1">
      <alignment vertical="center" wrapText="1"/>
    </xf>
    <xf numFmtId="16" fontId="5" fillId="0" borderId="2" xfId="0" applyNumberFormat="1" applyFont="1" applyBorder="1" applyAlignment="1">
      <alignment horizontal="left" vertical="center" wrapText="1"/>
    </xf>
    <xf numFmtId="167" fontId="0" fillId="0" borderId="0" xfId="0" applyNumberFormat="1" applyAlignment="1">
      <alignment horizontal="left" vertical="center"/>
    </xf>
    <xf numFmtId="167" fontId="6" fillId="6" borderId="45" xfId="1" applyNumberFormat="1" applyFont="1" applyFill="1" applyBorder="1" applyAlignment="1">
      <alignment horizontal="left" vertical="center" wrapText="1"/>
    </xf>
    <xf numFmtId="167" fontId="6" fillId="2" borderId="11" xfId="0" applyNumberFormat="1" applyFont="1" applyFill="1" applyBorder="1" applyAlignment="1">
      <alignment vertical="center" wrapText="1"/>
    </xf>
    <xf numFmtId="169" fontId="0" fillId="0" borderId="0" xfId="0" applyNumberFormat="1" applyAlignment="1">
      <alignment horizontal="left" vertical="center"/>
    </xf>
    <xf numFmtId="167" fontId="6" fillId="4" borderId="12" xfId="1" applyNumberFormat="1" applyFont="1" applyFill="1" applyBorder="1" applyAlignment="1">
      <alignment horizontal="left" vertical="center" wrapText="1"/>
    </xf>
    <xf numFmtId="167" fontId="6" fillId="2" borderId="11" xfId="1" applyNumberFormat="1" applyFont="1" applyFill="1" applyBorder="1" applyAlignment="1">
      <alignment vertical="center" wrapText="1"/>
    </xf>
    <xf numFmtId="167" fontId="6" fillId="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12" fillId="9" borderId="14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 wrapText="1"/>
    </xf>
    <xf numFmtId="167" fontId="6" fillId="8" borderId="11" xfId="1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67" fontId="5" fillId="8" borderId="11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0" fontId="6" fillId="4" borderId="12" xfId="0" applyFont="1" applyFill="1" applyBorder="1" applyAlignment="1">
      <alignment horizontal="left" vertical="center" wrapText="1"/>
    </xf>
    <xf numFmtId="167" fontId="6" fillId="4" borderId="12" xfId="0" applyNumberFormat="1" applyFont="1" applyFill="1" applyBorder="1" applyAlignment="1">
      <alignment horizontal="left" vertical="center" wrapText="1"/>
    </xf>
    <xf numFmtId="167" fontId="5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8" borderId="24" xfId="0" applyFont="1" applyFill="1" applyBorder="1" applyAlignment="1">
      <alignment horizontal="left" vertical="center" wrapText="1"/>
    </xf>
    <xf numFmtId="167" fontId="6" fillId="8" borderId="24" xfId="1" applyNumberFormat="1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167" fontId="5" fillId="8" borderId="24" xfId="0" applyNumberFormat="1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167" fontId="6" fillId="8" borderId="12" xfId="1" applyNumberFormat="1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167" fontId="5" fillId="8" borderId="12" xfId="0" applyNumberFormat="1" applyFont="1" applyFill="1" applyBorder="1" applyAlignment="1">
      <alignment horizontal="left" vertical="center" wrapText="1"/>
    </xf>
    <xf numFmtId="167" fontId="6" fillId="2" borderId="12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5" fillId="7" borderId="30" xfId="2" applyFont="1" applyFill="1" applyBorder="1" applyAlignment="1">
      <alignment horizontal="center" vertical="center" wrapText="1"/>
    </xf>
    <xf numFmtId="9" fontId="5" fillId="7" borderId="13" xfId="2" applyFont="1" applyFill="1" applyBorder="1" applyAlignment="1">
      <alignment horizontal="center" vertical="center" wrapText="1"/>
    </xf>
    <xf numFmtId="9" fontId="5" fillId="7" borderId="25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4" fillId="0" borderId="9" xfId="1" applyFont="1" applyFill="1" applyBorder="1" applyAlignment="1">
      <alignment horizontal="center" vertical="center" wrapText="1"/>
    </xf>
    <xf numFmtId="166" fontId="4" fillId="0" borderId="10" xfId="1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166" fontId="5" fillId="7" borderId="30" xfId="1" applyFont="1" applyFill="1" applyBorder="1" applyAlignment="1">
      <alignment horizontal="center" vertical="center" wrapText="1"/>
    </xf>
    <xf numFmtId="166" fontId="5" fillId="7" borderId="13" xfId="1" applyFont="1" applyFill="1" applyBorder="1" applyAlignment="1">
      <alignment horizontal="center" vertical="center" wrapText="1"/>
    </xf>
    <xf numFmtId="166" fontId="5" fillId="7" borderId="2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8" borderId="47" xfId="0" applyFont="1" applyFill="1" applyBorder="1" applyAlignment="1">
      <alignment horizontal="left" vertical="center" wrapText="1"/>
    </xf>
    <xf numFmtId="0" fontId="18" fillId="8" borderId="4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166" fontId="5" fillId="9" borderId="4" xfId="1" applyFont="1" applyFill="1" applyBorder="1" applyAlignment="1">
      <alignment horizontal="center" vertical="center" wrapText="1"/>
    </xf>
    <xf numFmtId="166" fontId="5" fillId="9" borderId="22" xfId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horizontal="left" vertical="center" wrapText="1"/>
    </xf>
    <xf numFmtId="164" fontId="5" fillId="6" borderId="16" xfId="1" applyNumberFormat="1" applyFont="1" applyFill="1" applyBorder="1" applyAlignment="1">
      <alignment horizontal="left" vertical="center" wrapText="1"/>
    </xf>
    <xf numFmtId="164" fontId="5" fillId="6" borderId="34" xfId="1" applyNumberFormat="1" applyFont="1" applyFill="1" applyBorder="1" applyAlignment="1">
      <alignment horizontal="left" vertical="center" wrapText="1"/>
    </xf>
    <xf numFmtId="167" fontId="6" fillId="6" borderId="4" xfId="1" applyNumberFormat="1" applyFont="1" applyFill="1" applyBorder="1" applyAlignment="1">
      <alignment horizontal="center" vertical="center" wrapText="1"/>
    </xf>
    <xf numFmtId="167" fontId="6" fillId="6" borderId="22" xfId="1" applyNumberFormat="1" applyFont="1" applyFill="1" applyBorder="1" applyAlignment="1">
      <alignment horizontal="center" vertical="center" wrapText="1"/>
    </xf>
    <xf numFmtId="167" fontId="6" fillId="6" borderId="40" xfId="1" applyNumberFormat="1" applyFont="1" applyFill="1" applyBorder="1" applyAlignment="1">
      <alignment horizontal="center" vertical="center" wrapText="1"/>
    </xf>
    <xf numFmtId="167" fontId="6" fillId="6" borderId="41" xfId="1" applyNumberFormat="1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18" fillId="8" borderId="47" xfId="0" applyFont="1" applyFill="1" applyBorder="1" applyAlignment="1">
      <alignment horizontal="left" vertical="center" wrapText="1"/>
    </xf>
    <xf numFmtId="164" fontId="5" fillId="8" borderId="11" xfId="1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5" fillId="6" borderId="7" xfId="1" applyNumberFormat="1" applyFont="1" applyFill="1" applyBorder="1" applyAlignment="1">
      <alignment horizontal="left" vertical="center" wrapText="1"/>
    </xf>
    <xf numFmtId="164" fontId="5" fillId="6" borderId="3" xfId="1" applyNumberFormat="1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164" fontId="5" fillId="8" borderId="12" xfId="1" applyNumberFormat="1" applyFont="1" applyFill="1" applyBorder="1" applyAlignment="1">
      <alignment horizontal="center" vertical="center" wrapText="1"/>
    </xf>
    <xf numFmtId="166" fontId="7" fillId="5" borderId="13" xfId="1" applyFont="1" applyFill="1" applyBorder="1" applyAlignment="1">
      <alignment horizontal="center" vertical="center" wrapText="1"/>
    </xf>
    <xf numFmtId="166" fontId="7" fillId="5" borderId="14" xfId="1" applyFont="1" applyFill="1" applyBorder="1" applyAlignment="1">
      <alignment horizontal="center" vertical="center" wrapText="1"/>
    </xf>
    <xf numFmtId="165" fontId="13" fillId="7" borderId="30" xfId="1" applyNumberFormat="1" applyFont="1" applyFill="1" applyBorder="1" applyAlignment="1">
      <alignment horizontal="center" vertical="center" wrapText="1"/>
    </xf>
    <xf numFmtId="165" fontId="13" fillId="7" borderId="13" xfId="1" applyNumberFormat="1" applyFont="1" applyFill="1" applyBorder="1" applyAlignment="1">
      <alignment horizontal="center" vertical="center" wrapText="1"/>
    </xf>
    <xf numFmtId="165" fontId="13" fillId="7" borderId="25" xfId="1" applyNumberFormat="1" applyFont="1" applyFill="1" applyBorder="1" applyAlignment="1">
      <alignment horizontal="center" vertical="center" wrapText="1"/>
    </xf>
    <xf numFmtId="166" fontId="7" fillId="7" borderId="12" xfId="1" applyFont="1" applyFill="1" applyBorder="1" applyAlignment="1">
      <alignment horizontal="center" vertical="center" wrapText="1"/>
    </xf>
    <xf numFmtId="166" fontId="7" fillId="7" borderId="13" xfId="1" applyFont="1" applyFill="1" applyBorder="1" applyAlignment="1">
      <alignment horizontal="center" vertical="center" wrapText="1"/>
    </xf>
    <xf numFmtId="166" fontId="7" fillId="7" borderId="25" xfId="1" applyFont="1" applyFill="1" applyBorder="1" applyAlignment="1">
      <alignment horizontal="center" vertical="center" wrapText="1"/>
    </xf>
    <xf numFmtId="166" fontId="7" fillId="4" borderId="30" xfId="1" applyFont="1" applyFill="1" applyBorder="1" applyAlignment="1">
      <alignment horizontal="center" vertical="center" wrapText="1"/>
    </xf>
    <xf numFmtId="166" fontId="7" fillId="4" borderId="13" xfId="1" applyFont="1" applyFill="1" applyBorder="1" applyAlignment="1">
      <alignment horizontal="center" vertical="center" wrapText="1"/>
    </xf>
    <xf numFmtId="166" fontId="7" fillId="7" borderId="30" xfId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67" fontId="6" fillId="6" borderId="21" xfId="1" applyNumberFormat="1" applyFont="1" applyFill="1" applyBorder="1" applyAlignment="1">
      <alignment horizontal="center" vertical="center" wrapText="1"/>
    </xf>
    <xf numFmtId="167" fontId="6" fillId="6" borderId="44" xfId="1" applyNumberFormat="1" applyFont="1" applyFill="1" applyBorder="1" applyAlignment="1">
      <alignment horizontal="center" vertical="center" wrapText="1"/>
    </xf>
    <xf numFmtId="166" fontId="5" fillId="8" borderId="11" xfId="1" applyFont="1" applyFill="1" applyBorder="1" applyAlignment="1">
      <alignment vertical="center" wrapText="1"/>
    </xf>
    <xf numFmtId="166" fontId="22" fillId="5" borderId="31" xfId="1" applyFont="1" applyFill="1" applyBorder="1" applyAlignment="1">
      <alignment horizontal="center" vertical="center" wrapText="1"/>
    </xf>
    <xf numFmtId="166" fontId="22" fillId="5" borderId="19" xfId="1" applyFont="1" applyFill="1" applyBorder="1" applyAlignment="1">
      <alignment horizontal="center" vertical="center" wrapText="1"/>
    </xf>
    <xf numFmtId="166" fontId="22" fillId="5" borderId="32" xfId="1" applyFont="1" applyFill="1" applyBorder="1" applyAlignment="1">
      <alignment horizontal="center" vertical="center" wrapText="1"/>
    </xf>
    <xf numFmtId="166" fontId="7" fillId="7" borderId="18" xfId="1" applyFont="1" applyFill="1" applyBorder="1" applyAlignment="1">
      <alignment horizontal="center" vertical="center" wrapText="1"/>
    </xf>
    <xf numFmtId="166" fontId="7" fillId="7" borderId="19" xfId="1" applyFont="1" applyFill="1" applyBorder="1" applyAlignment="1">
      <alignment horizontal="center" vertical="center" wrapText="1"/>
    </xf>
    <xf numFmtId="166" fontId="7" fillId="7" borderId="32" xfId="1" applyFont="1" applyFill="1" applyBorder="1" applyAlignment="1">
      <alignment horizontal="center" vertical="center" wrapText="1"/>
    </xf>
    <xf numFmtId="166" fontId="7" fillId="4" borderId="25" xfId="1" applyFont="1" applyFill="1" applyBorder="1" applyAlignment="1">
      <alignment horizontal="center" vertical="center" wrapText="1"/>
    </xf>
    <xf numFmtId="166" fontId="14" fillId="9" borderId="12" xfId="1" applyFont="1" applyFill="1" applyBorder="1" applyAlignment="1">
      <alignment horizontal="center" vertical="center"/>
    </xf>
    <xf numFmtId="166" fontId="14" fillId="9" borderId="25" xfId="1" applyFont="1" applyFill="1" applyBorder="1" applyAlignment="1">
      <alignment horizontal="center" vertical="center"/>
    </xf>
    <xf numFmtId="166" fontId="12" fillId="5" borderId="30" xfId="1" applyFont="1" applyFill="1" applyBorder="1" applyAlignment="1">
      <alignment horizontal="center" vertical="center" wrapText="1"/>
    </xf>
    <xf numFmtId="166" fontId="12" fillId="5" borderId="13" xfId="1" applyFont="1" applyFill="1" applyBorder="1" applyAlignment="1">
      <alignment horizontal="center" vertical="center" wrapText="1"/>
    </xf>
    <xf numFmtId="166" fontId="12" fillId="5" borderId="25" xfId="1" applyFont="1" applyFill="1" applyBorder="1" applyAlignment="1">
      <alignment horizontal="center" vertical="center" wrapText="1"/>
    </xf>
    <xf numFmtId="9" fontId="14" fillId="8" borderId="11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166" fontId="14" fillId="9" borderId="14" xfId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166" fontId="7" fillId="8" borderId="11" xfId="1" applyFont="1" applyFill="1" applyBorder="1" applyAlignment="1">
      <alignment horizontal="center" vertical="center"/>
    </xf>
    <xf numFmtId="166" fontId="4" fillId="0" borderId="20" xfId="1" applyFont="1" applyFill="1" applyBorder="1" applyAlignment="1">
      <alignment horizontal="center" vertical="center" wrapText="1"/>
    </xf>
    <xf numFmtId="166" fontId="4" fillId="0" borderId="23" xfId="1" applyFont="1" applyFill="1" applyBorder="1" applyAlignment="1">
      <alignment horizontal="center" vertical="center" wrapText="1"/>
    </xf>
    <xf numFmtId="166" fontId="5" fillId="5" borderId="13" xfId="1" applyFont="1" applyFill="1" applyBorder="1" applyAlignment="1">
      <alignment horizontal="center" vertical="center" wrapText="1"/>
    </xf>
    <xf numFmtId="9" fontId="5" fillId="5" borderId="13" xfId="2" applyFont="1" applyFill="1" applyBorder="1" applyAlignment="1">
      <alignment horizontal="center" vertical="center" wrapText="1"/>
    </xf>
    <xf numFmtId="9" fontId="14" fillId="4" borderId="30" xfId="1" applyNumberFormat="1" applyFont="1" applyFill="1" applyBorder="1" applyAlignment="1">
      <alignment horizontal="center" vertical="center"/>
    </xf>
    <xf numFmtId="166" fontId="14" fillId="4" borderId="13" xfId="1" applyFont="1" applyFill="1" applyBorder="1" applyAlignment="1">
      <alignment horizontal="center" vertical="center"/>
    </xf>
    <xf numFmtId="166" fontId="7" fillId="8" borderId="12" xfId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166" fontId="6" fillId="8" borderId="11" xfId="1" applyFont="1" applyFill="1" applyBorder="1" applyAlignment="1">
      <alignment vertical="center" wrapText="1"/>
    </xf>
    <xf numFmtId="166" fontId="6" fillId="8" borderId="12" xfId="1" applyFont="1" applyFill="1" applyBorder="1" applyAlignment="1">
      <alignment vertical="center" wrapText="1"/>
    </xf>
    <xf numFmtId="166" fontId="6" fillId="8" borderId="11" xfId="1" applyFont="1" applyFill="1" applyBorder="1" applyAlignment="1">
      <alignment horizontal="center" vertical="center" wrapText="1"/>
    </xf>
    <xf numFmtId="166" fontId="6" fillId="8" borderId="12" xfId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8" fillId="8" borderId="48" xfId="0" applyFont="1" applyFill="1" applyBorder="1" applyAlignment="1">
      <alignment horizontal="left" vertical="center" wrapText="1"/>
    </xf>
    <xf numFmtId="164" fontId="5" fillId="8" borderId="25" xfId="1" applyNumberFormat="1" applyFont="1" applyFill="1" applyBorder="1" applyAlignment="1">
      <alignment horizontal="center" vertical="center" wrapText="1"/>
    </xf>
    <xf numFmtId="167" fontId="6" fillId="2" borderId="11" xfId="1" applyNumberFormat="1" applyFont="1" applyFill="1" applyBorder="1" applyAlignment="1">
      <alignment horizontal="left" vertical="center" wrapText="1"/>
    </xf>
    <xf numFmtId="167" fontId="6" fillId="2" borderId="24" xfId="1" applyNumberFormat="1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center" vertical="center"/>
    </xf>
    <xf numFmtId="167" fontId="6" fillId="2" borderId="11" xfId="1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 vertical="center" wrapText="1"/>
    </xf>
    <xf numFmtId="166" fontId="6" fillId="8" borderId="24" xfId="1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341481</xdr:colOff>
      <xdr:row>0</xdr:row>
      <xdr:rowOff>115596</xdr:rowOff>
    </xdr:from>
    <xdr:ext cx="1004720" cy="41870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81" y="115596"/>
          <a:ext cx="1004720" cy="418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zoomScale="150" zoomScaleNormal="150" workbookViewId="0">
      <selection activeCell="K41" sqref="K41:O41"/>
    </sheetView>
  </sheetViews>
  <sheetFormatPr baseColWidth="10" defaultColWidth="8.83203125" defaultRowHeight="12.75" x14ac:dyDescent="0.2"/>
  <cols>
    <col min="1" max="1" width="8" style="3" customWidth="1"/>
    <col min="2" max="2" width="9.5" style="3" customWidth="1"/>
    <col min="3" max="3" width="10.1640625" style="113" customWidth="1"/>
    <col min="4" max="4" width="10.5" style="1" customWidth="1"/>
    <col min="5" max="5" width="6.6640625" style="1" customWidth="1"/>
    <col min="6" max="6" width="7.83203125" style="1" customWidth="1"/>
    <col min="7" max="7" width="7.6640625" style="1" customWidth="1"/>
    <col min="8" max="8" width="8.6640625" style="1" customWidth="1"/>
    <col min="9" max="9" width="11.5" style="1" customWidth="1"/>
    <col min="10" max="10" width="5.1640625" style="5" customWidth="1"/>
    <col min="11" max="11" width="8.33203125" style="1" customWidth="1"/>
    <col min="12" max="12" width="12.5" style="1" customWidth="1"/>
    <col min="13" max="13" width="9.5" style="1" customWidth="1"/>
    <col min="14" max="14" width="9.5" style="8" customWidth="1"/>
    <col min="15" max="15" width="10" style="8" customWidth="1"/>
    <col min="16" max="16" width="7" style="38" customWidth="1"/>
    <col min="17" max="17" width="9.1640625" style="38" customWidth="1"/>
    <col min="18" max="18" width="8.83203125" style="1"/>
    <col min="19" max="19" width="11.33203125" style="1" customWidth="1"/>
    <col min="20" max="20" width="13.5" style="1" bestFit="1" customWidth="1"/>
    <col min="21" max="21" width="10" style="1" customWidth="1"/>
    <col min="22" max="16384" width="8.83203125" style="1"/>
  </cols>
  <sheetData>
    <row r="1" spans="1:20" ht="75.75" customHeight="1" x14ac:dyDescent="0.2">
      <c r="A1" s="157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20" ht="16.149999999999999" customHeight="1" x14ac:dyDescent="0.2">
      <c r="A2" s="215" t="s">
        <v>6</v>
      </c>
      <c r="B2" s="166" t="s">
        <v>42</v>
      </c>
      <c r="C2" s="166" t="s">
        <v>0</v>
      </c>
      <c r="D2" s="166" t="s">
        <v>30</v>
      </c>
      <c r="E2" s="164" t="s">
        <v>7</v>
      </c>
      <c r="F2" s="166" t="s">
        <v>31</v>
      </c>
      <c r="G2" s="168" t="s">
        <v>27</v>
      </c>
      <c r="H2" s="168" t="s">
        <v>28</v>
      </c>
      <c r="I2" s="168" t="s">
        <v>29</v>
      </c>
      <c r="J2" s="168" t="s">
        <v>26</v>
      </c>
      <c r="K2" s="170" t="s">
        <v>8</v>
      </c>
      <c r="L2" s="171"/>
      <c r="M2" s="171"/>
      <c r="N2" s="267" t="s">
        <v>33</v>
      </c>
      <c r="O2" s="172" t="s">
        <v>32</v>
      </c>
      <c r="P2" s="34" t="s">
        <v>48</v>
      </c>
      <c r="Q2" s="34" t="s">
        <v>49</v>
      </c>
    </row>
    <row r="3" spans="1:20" ht="23.25" customHeight="1" x14ac:dyDescent="0.2">
      <c r="A3" s="216"/>
      <c r="B3" s="167"/>
      <c r="C3" s="167"/>
      <c r="D3" s="167"/>
      <c r="E3" s="165"/>
      <c r="F3" s="167"/>
      <c r="G3" s="169"/>
      <c r="H3" s="169"/>
      <c r="I3" s="169"/>
      <c r="J3" s="169"/>
      <c r="K3" s="121">
        <v>44804</v>
      </c>
      <c r="L3" s="39" t="s">
        <v>57</v>
      </c>
      <c r="M3" s="40" t="s">
        <v>9</v>
      </c>
      <c r="N3" s="268"/>
      <c r="O3" s="173"/>
      <c r="P3" s="35"/>
      <c r="Q3" s="36"/>
    </row>
    <row r="4" spans="1:20" ht="21" customHeight="1" x14ac:dyDescent="0.2">
      <c r="A4" s="12" t="s">
        <v>52</v>
      </c>
      <c r="B4" s="219" t="s">
        <v>45</v>
      </c>
      <c r="C4" s="105">
        <v>375</v>
      </c>
      <c r="D4" s="155" t="s">
        <v>50</v>
      </c>
      <c r="E4" s="13">
        <v>5</v>
      </c>
      <c r="F4" s="14">
        <v>0</v>
      </c>
      <c r="G4" s="14">
        <v>0</v>
      </c>
      <c r="H4" s="14">
        <v>0</v>
      </c>
      <c r="I4" s="15">
        <f>C4+E4</f>
        <v>380</v>
      </c>
      <c r="J4" s="180">
        <v>36</v>
      </c>
      <c r="K4" s="14">
        <f>C4/3</f>
        <v>125</v>
      </c>
      <c r="L4" s="33">
        <f t="shared" ref="L4:L10" si="0">K4</f>
        <v>125</v>
      </c>
      <c r="M4" s="14">
        <f>C4/3</f>
        <v>125</v>
      </c>
      <c r="N4" s="32">
        <f>C4/J4</f>
        <v>10.416666666666666</v>
      </c>
      <c r="O4" s="114">
        <f>C4/J4</f>
        <v>10.416666666666666</v>
      </c>
      <c r="P4" s="36"/>
      <c r="Q4" s="36"/>
    </row>
    <row r="5" spans="1:20" ht="22.5" customHeight="1" thickBot="1" x14ac:dyDescent="0.25">
      <c r="A5" s="41" t="s">
        <v>51</v>
      </c>
      <c r="B5" s="220"/>
      <c r="C5" s="106">
        <v>480</v>
      </c>
      <c r="D5" s="156"/>
      <c r="E5" s="42">
        <v>5</v>
      </c>
      <c r="F5" s="43">
        <v>0</v>
      </c>
      <c r="G5" s="43">
        <v>0</v>
      </c>
      <c r="H5" s="43">
        <v>0</v>
      </c>
      <c r="I5" s="44">
        <f>C5+E5</f>
        <v>485</v>
      </c>
      <c r="J5" s="181"/>
      <c r="K5" s="43">
        <f>C5/3</f>
        <v>160</v>
      </c>
      <c r="L5" s="75">
        <f t="shared" si="0"/>
        <v>160</v>
      </c>
      <c r="M5" s="43">
        <f>C5/3</f>
        <v>160</v>
      </c>
      <c r="N5" s="45">
        <f>C5/(J4*2)</f>
        <v>6.666666666666667</v>
      </c>
      <c r="O5" s="115">
        <f>C5/J4</f>
        <v>13.333333333333334</v>
      </c>
      <c r="P5" s="46"/>
      <c r="Q5" s="46"/>
    </row>
    <row r="6" spans="1:20" ht="22.5" customHeight="1" thickBot="1" x14ac:dyDescent="0.25">
      <c r="A6" s="48" t="s">
        <v>53</v>
      </c>
      <c r="B6" s="49" t="s">
        <v>44</v>
      </c>
      <c r="C6" s="107">
        <v>540</v>
      </c>
      <c r="D6" s="50" t="s">
        <v>50</v>
      </c>
      <c r="E6" s="51">
        <v>5</v>
      </c>
      <c r="F6" s="52">
        <v>0</v>
      </c>
      <c r="G6" s="52">
        <v>0</v>
      </c>
      <c r="H6" s="52">
        <v>0</v>
      </c>
      <c r="I6" s="53">
        <f>C6+E6</f>
        <v>545</v>
      </c>
      <c r="J6" s="54">
        <v>36</v>
      </c>
      <c r="K6" s="52">
        <f>C6/3</f>
        <v>180</v>
      </c>
      <c r="L6" s="116">
        <f t="shared" si="0"/>
        <v>180</v>
      </c>
      <c r="M6" s="52">
        <f>C6/3</f>
        <v>180</v>
      </c>
      <c r="N6" s="55">
        <f>C6/(J6*2)</f>
        <v>7.5</v>
      </c>
      <c r="O6" s="117">
        <f>C6/J6</f>
        <v>15</v>
      </c>
      <c r="P6" s="56"/>
      <c r="Q6" s="56"/>
    </row>
    <row r="7" spans="1:20" ht="16.149999999999999" customHeight="1" x14ac:dyDescent="0.2">
      <c r="A7" s="174" t="s">
        <v>20</v>
      </c>
      <c r="B7" s="221" t="s">
        <v>44</v>
      </c>
      <c r="C7" s="108">
        <v>540</v>
      </c>
      <c r="D7" s="58" t="s">
        <v>2</v>
      </c>
      <c r="E7" s="57">
        <v>67</v>
      </c>
      <c r="F7" s="59">
        <v>80</v>
      </c>
      <c r="G7" s="59">
        <v>70</v>
      </c>
      <c r="H7" s="59">
        <v>50</v>
      </c>
      <c r="I7" s="60">
        <f>C7+E7+F7+G7+H7</f>
        <v>807</v>
      </c>
      <c r="J7" s="182">
        <v>37</v>
      </c>
      <c r="K7" s="57">
        <v>180</v>
      </c>
      <c r="L7" s="108">
        <f t="shared" si="0"/>
        <v>180</v>
      </c>
      <c r="M7" s="57">
        <v>180</v>
      </c>
      <c r="N7" s="259">
        <f>C7/(37*2)</f>
        <v>7.2972972972972974</v>
      </c>
      <c r="O7" s="250">
        <f>C8/37</f>
        <v>14.594594594594595</v>
      </c>
      <c r="P7" s="65"/>
      <c r="Q7" s="65"/>
    </row>
    <row r="8" spans="1:20" ht="16.149999999999999" customHeight="1" x14ac:dyDescent="0.2">
      <c r="A8" s="175"/>
      <c r="B8" s="222"/>
      <c r="C8" s="109">
        <v>540</v>
      </c>
      <c r="D8" s="17" t="s">
        <v>3</v>
      </c>
      <c r="E8" s="16">
        <v>87</v>
      </c>
      <c r="F8" s="19">
        <v>80</v>
      </c>
      <c r="G8" s="19">
        <v>70</v>
      </c>
      <c r="H8" s="19">
        <v>50</v>
      </c>
      <c r="I8" s="18">
        <f t="shared" ref="I8:I12" si="1">C8+E8+F8+G8+H8</f>
        <v>827</v>
      </c>
      <c r="J8" s="183"/>
      <c r="K8" s="16">
        <v>180</v>
      </c>
      <c r="L8" s="109">
        <f t="shared" si="0"/>
        <v>180</v>
      </c>
      <c r="M8" s="16">
        <v>180</v>
      </c>
      <c r="N8" s="260"/>
      <c r="O8" s="251"/>
      <c r="P8" s="36"/>
      <c r="Q8" s="36"/>
    </row>
    <row r="9" spans="1:20" ht="16.149999999999999" customHeight="1" thickBot="1" x14ac:dyDescent="0.25">
      <c r="A9" s="176"/>
      <c r="B9" s="223"/>
      <c r="C9" s="110">
        <v>540</v>
      </c>
      <c r="D9" s="62" t="s">
        <v>4</v>
      </c>
      <c r="E9" s="61">
        <v>117</v>
      </c>
      <c r="F9" s="63">
        <v>80</v>
      </c>
      <c r="G9" s="63">
        <v>70</v>
      </c>
      <c r="H9" s="63">
        <v>50</v>
      </c>
      <c r="I9" s="64">
        <f t="shared" si="1"/>
        <v>857</v>
      </c>
      <c r="J9" s="183"/>
      <c r="K9" s="61">
        <v>180</v>
      </c>
      <c r="L9" s="110">
        <f t="shared" si="0"/>
        <v>180</v>
      </c>
      <c r="M9" s="61">
        <v>180</v>
      </c>
      <c r="N9" s="261"/>
      <c r="O9" s="252"/>
      <c r="P9" s="46"/>
      <c r="Q9" s="46"/>
      <c r="T9" s="122"/>
    </row>
    <row r="10" spans="1:20" ht="16.149999999999999" customHeight="1" x14ac:dyDescent="0.2">
      <c r="A10" s="174" t="s">
        <v>21</v>
      </c>
      <c r="B10" s="221" t="s">
        <v>44</v>
      </c>
      <c r="C10" s="60">
        <v>591</v>
      </c>
      <c r="D10" s="58" t="s">
        <v>2</v>
      </c>
      <c r="E10" s="57">
        <v>67</v>
      </c>
      <c r="F10" s="59">
        <v>80</v>
      </c>
      <c r="G10" s="59">
        <v>70</v>
      </c>
      <c r="H10" s="59">
        <v>50</v>
      </c>
      <c r="I10" s="60">
        <f t="shared" si="1"/>
        <v>858</v>
      </c>
      <c r="J10" s="183"/>
      <c r="K10" s="47">
        <v>197</v>
      </c>
      <c r="L10" s="47">
        <f t="shared" si="0"/>
        <v>197</v>
      </c>
      <c r="M10" s="47">
        <f>L10</f>
        <v>197</v>
      </c>
      <c r="N10" s="234">
        <f>O10/3</f>
        <v>5.4722222222222223</v>
      </c>
      <c r="O10" s="234">
        <f>C11/36</f>
        <v>16.416666666666668</v>
      </c>
      <c r="P10" s="269">
        <f>N7-N10</f>
        <v>1.825075075075075</v>
      </c>
      <c r="Q10" s="270">
        <v>0.27</v>
      </c>
    </row>
    <row r="11" spans="1:20" ht="16.149999999999999" customHeight="1" x14ac:dyDescent="0.2">
      <c r="A11" s="175"/>
      <c r="B11" s="222"/>
      <c r="C11" s="18">
        <v>591</v>
      </c>
      <c r="D11" s="17" t="s">
        <v>3</v>
      </c>
      <c r="E11" s="16">
        <v>87</v>
      </c>
      <c r="F11" s="19">
        <v>80</v>
      </c>
      <c r="G11" s="19">
        <v>70</v>
      </c>
      <c r="H11" s="19">
        <v>50</v>
      </c>
      <c r="I11" s="18">
        <f t="shared" si="1"/>
        <v>878</v>
      </c>
      <c r="J11" s="183"/>
      <c r="K11" s="19">
        <v>197</v>
      </c>
      <c r="L11" s="19">
        <f t="shared" ref="L11:M12" si="2">$C$10/3</f>
        <v>197</v>
      </c>
      <c r="M11" s="19">
        <f t="shared" si="2"/>
        <v>197</v>
      </c>
      <c r="N11" s="234"/>
      <c r="O11" s="234"/>
      <c r="P11" s="269"/>
      <c r="Q11" s="270"/>
    </row>
    <row r="12" spans="1:20" ht="16.149999999999999" customHeight="1" thickBot="1" x14ac:dyDescent="0.25">
      <c r="A12" s="176"/>
      <c r="B12" s="223"/>
      <c r="C12" s="64">
        <v>591</v>
      </c>
      <c r="D12" s="62" t="s">
        <v>4</v>
      </c>
      <c r="E12" s="61">
        <v>117</v>
      </c>
      <c r="F12" s="63">
        <v>80</v>
      </c>
      <c r="G12" s="63">
        <v>70</v>
      </c>
      <c r="H12" s="63">
        <v>50</v>
      </c>
      <c r="I12" s="64">
        <f t="shared" si="1"/>
        <v>908</v>
      </c>
      <c r="J12" s="183"/>
      <c r="K12" s="19">
        <v>197</v>
      </c>
      <c r="L12" s="19">
        <f t="shared" si="2"/>
        <v>197</v>
      </c>
      <c r="M12" s="19">
        <f t="shared" si="2"/>
        <v>197</v>
      </c>
      <c r="N12" s="235"/>
      <c r="O12" s="234"/>
      <c r="P12" s="269"/>
      <c r="Q12" s="270"/>
    </row>
    <row r="13" spans="1:20" ht="19.149999999999999" customHeight="1" x14ac:dyDescent="0.2">
      <c r="A13" s="177" t="s">
        <v>22</v>
      </c>
      <c r="B13" s="227" t="s">
        <v>43</v>
      </c>
      <c r="C13" s="69">
        <v>636</v>
      </c>
      <c r="D13" s="67" t="s">
        <v>2</v>
      </c>
      <c r="E13" s="68">
        <v>67</v>
      </c>
      <c r="F13" s="66">
        <v>80</v>
      </c>
      <c r="G13" s="66">
        <v>70</v>
      </c>
      <c r="H13" s="66">
        <v>50</v>
      </c>
      <c r="I13" s="69">
        <f>C13+E13+F13+G13+H13</f>
        <v>903</v>
      </c>
      <c r="J13" s="184">
        <v>37</v>
      </c>
      <c r="K13" s="20">
        <f>$C$13/3</f>
        <v>212</v>
      </c>
      <c r="L13" s="20">
        <f t="shared" ref="L13:M16" si="3">$C$13/3</f>
        <v>212</v>
      </c>
      <c r="M13" s="20">
        <f t="shared" si="3"/>
        <v>212</v>
      </c>
      <c r="N13" s="239">
        <f>O13/2</f>
        <v>8.5945945945945947</v>
      </c>
      <c r="O13" s="253">
        <f>C13/J13</f>
        <v>17.189189189189189</v>
      </c>
      <c r="P13" s="36"/>
      <c r="Q13" s="36"/>
    </row>
    <row r="14" spans="1:20" ht="16.149999999999999" customHeight="1" x14ac:dyDescent="0.2">
      <c r="A14" s="178"/>
      <c r="B14" s="228"/>
      <c r="C14" s="23">
        <v>636</v>
      </c>
      <c r="D14" s="24" t="s">
        <v>3</v>
      </c>
      <c r="E14" s="20">
        <v>87</v>
      </c>
      <c r="F14" s="20">
        <v>80</v>
      </c>
      <c r="G14" s="20">
        <v>70</v>
      </c>
      <c r="H14" s="20">
        <v>50</v>
      </c>
      <c r="I14" s="23">
        <f t="shared" ref="I14:I24" si="4">C14+E14+F14+G14+H14</f>
        <v>923</v>
      </c>
      <c r="J14" s="184"/>
      <c r="K14" s="20">
        <f t="shared" ref="K14:K16" si="5">$C$13/3</f>
        <v>212</v>
      </c>
      <c r="L14" s="20">
        <f t="shared" si="3"/>
        <v>212</v>
      </c>
      <c r="M14" s="20">
        <f t="shared" si="3"/>
        <v>212</v>
      </c>
      <c r="N14" s="240"/>
      <c r="O14" s="254"/>
      <c r="P14" s="37"/>
      <c r="Q14" s="37"/>
      <c r="R14" s="159"/>
      <c r="S14" s="160"/>
    </row>
    <row r="15" spans="1:20" ht="16.149999999999999" customHeight="1" x14ac:dyDescent="0.2">
      <c r="A15" s="178"/>
      <c r="B15" s="228"/>
      <c r="C15" s="23">
        <v>636</v>
      </c>
      <c r="D15" s="24" t="s">
        <v>4</v>
      </c>
      <c r="E15" s="20">
        <v>117</v>
      </c>
      <c r="F15" s="20">
        <v>80</v>
      </c>
      <c r="G15" s="20">
        <v>70</v>
      </c>
      <c r="H15" s="20">
        <v>50</v>
      </c>
      <c r="I15" s="23">
        <f t="shared" si="4"/>
        <v>953</v>
      </c>
      <c r="J15" s="184"/>
      <c r="K15" s="20">
        <f t="shared" si="5"/>
        <v>212</v>
      </c>
      <c r="L15" s="20">
        <f t="shared" si="3"/>
        <v>212</v>
      </c>
      <c r="M15" s="20">
        <f t="shared" si="3"/>
        <v>212</v>
      </c>
      <c r="N15" s="240"/>
      <c r="O15" s="254"/>
      <c r="P15" s="37"/>
      <c r="Q15" s="37"/>
      <c r="R15" s="159"/>
      <c r="S15" s="160"/>
    </row>
    <row r="16" spans="1:20" ht="16.149999999999999" customHeight="1" thickBot="1" x14ac:dyDescent="0.25">
      <c r="A16" s="179"/>
      <c r="B16" s="229"/>
      <c r="C16" s="73">
        <v>636</v>
      </c>
      <c r="D16" s="71" t="s">
        <v>5</v>
      </c>
      <c r="E16" s="72">
        <v>140</v>
      </c>
      <c r="F16" s="70">
        <v>80</v>
      </c>
      <c r="G16" s="70">
        <v>70</v>
      </c>
      <c r="H16" s="70">
        <v>50</v>
      </c>
      <c r="I16" s="73">
        <f t="shared" si="4"/>
        <v>976</v>
      </c>
      <c r="J16" s="184"/>
      <c r="K16" s="70">
        <f t="shared" si="5"/>
        <v>212</v>
      </c>
      <c r="L16" s="70">
        <f t="shared" si="3"/>
        <v>212</v>
      </c>
      <c r="M16" s="70">
        <f t="shared" si="3"/>
        <v>212</v>
      </c>
      <c r="N16" s="241"/>
      <c r="O16" s="255"/>
      <c r="P16" s="46"/>
      <c r="Q16" s="46"/>
    </row>
    <row r="17" spans="1:21" ht="16.149999999999999" customHeight="1" x14ac:dyDescent="0.2">
      <c r="A17" s="177" t="s">
        <v>37</v>
      </c>
      <c r="B17" s="227" t="s">
        <v>43</v>
      </c>
      <c r="C17" s="69">
        <v>696</v>
      </c>
      <c r="D17" s="74" t="s">
        <v>2</v>
      </c>
      <c r="E17" s="66">
        <v>67</v>
      </c>
      <c r="F17" s="66">
        <v>80</v>
      </c>
      <c r="G17" s="66">
        <v>70</v>
      </c>
      <c r="H17" s="66">
        <v>50</v>
      </c>
      <c r="I17" s="69">
        <f t="shared" si="4"/>
        <v>963</v>
      </c>
      <c r="J17" s="184"/>
      <c r="K17" s="66">
        <v>232</v>
      </c>
      <c r="L17" s="66">
        <v>232</v>
      </c>
      <c r="M17" s="66">
        <v>232</v>
      </c>
      <c r="N17" s="244">
        <f>O17/3</f>
        <v>6.2702702702702702</v>
      </c>
      <c r="O17" s="244">
        <f>C18/37</f>
        <v>18.810810810810811</v>
      </c>
      <c r="P17" s="185">
        <f>N13-N17</f>
        <v>2.3243243243243246</v>
      </c>
      <c r="Q17" s="161">
        <v>0.27</v>
      </c>
    </row>
    <row r="18" spans="1:21" ht="16.149999999999999" customHeight="1" x14ac:dyDescent="0.2">
      <c r="A18" s="178"/>
      <c r="B18" s="228"/>
      <c r="C18" s="23">
        <v>696</v>
      </c>
      <c r="D18" s="24" t="s">
        <v>3</v>
      </c>
      <c r="E18" s="20">
        <v>87</v>
      </c>
      <c r="F18" s="20">
        <v>80</v>
      </c>
      <c r="G18" s="20">
        <v>70</v>
      </c>
      <c r="H18" s="20">
        <v>50</v>
      </c>
      <c r="I18" s="23">
        <f t="shared" si="4"/>
        <v>983</v>
      </c>
      <c r="J18" s="184"/>
      <c r="K18" s="33">
        <v>232</v>
      </c>
      <c r="L18" s="20">
        <v>232</v>
      </c>
      <c r="M18" s="20">
        <v>232</v>
      </c>
      <c r="N18" s="240"/>
      <c r="O18" s="240"/>
      <c r="P18" s="186"/>
      <c r="Q18" s="162"/>
    </row>
    <row r="19" spans="1:21" ht="21" customHeight="1" x14ac:dyDescent="0.2">
      <c r="A19" s="178"/>
      <c r="B19" s="228"/>
      <c r="C19" s="23">
        <v>696</v>
      </c>
      <c r="D19" s="21" t="s">
        <v>4</v>
      </c>
      <c r="E19" s="22">
        <v>117</v>
      </c>
      <c r="F19" s="20">
        <v>80</v>
      </c>
      <c r="G19" s="20">
        <v>70</v>
      </c>
      <c r="H19" s="20">
        <v>50</v>
      </c>
      <c r="I19" s="23">
        <f t="shared" si="4"/>
        <v>1013</v>
      </c>
      <c r="J19" s="184"/>
      <c r="K19" s="33">
        <v>232</v>
      </c>
      <c r="L19" s="20">
        <v>232</v>
      </c>
      <c r="M19" s="20">
        <v>232</v>
      </c>
      <c r="N19" s="240"/>
      <c r="O19" s="240"/>
      <c r="P19" s="186"/>
      <c r="Q19" s="162"/>
    </row>
    <row r="20" spans="1:21" ht="18" customHeight="1" thickBot="1" x14ac:dyDescent="0.25">
      <c r="A20" s="179"/>
      <c r="B20" s="229"/>
      <c r="C20" s="73">
        <v>696</v>
      </c>
      <c r="D20" s="71" t="s">
        <v>5</v>
      </c>
      <c r="E20" s="72">
        <v>140</v>
      </c>
      <c r="F20" s="70">
        <v>80</v>
      </c>
      <c r="G20" s="70">
        <v>70</v>
      </c>
      <c r="H20" s="70">
        <v>50</v>
      </c>
      <c r="I20" s="73">
        <f t="shared" si="4"/>
        <v>1036</v>
      </c>
      <c r="J20" s="184"/>
      <c r="K20" s="75">
        <v>232</v>
      </c>
      <c r="L20" s="70">
        <v>232</v>
      </c>
      <c r="M20" s="70">
        <v>232</v>
      </c>
      <c r="N20" s="241"/>
      <c r="O20" s="241"/>
      <c r="P20" s="187"/>
      <c r="Q20" s="163"/>
    </row>
    <row r="21" spans="1:21" ht="16.149999999999999" customHeight="1" x14ac:dyDescent="0.2">
      <c r="A21" s="232" t="s">
        <v>38</v>
      </c>
      <c r="B21" s="227" t="s">
        <v>43</v>
      </c>
      <c r="C21" s="69">
        <v>750</v>
      </c>
      <c r="D21" s="74" t="s">
        <v>2</v>
      </c>
      <c r="E21" s="66">
        <v>67</v>
      </c>
      <c r="F21" s="66">
        <v>80</v>
      </c>
      <c r="G21" s="66">
        <v>70</v>
      </c>
      <c r="H21" s="66">
        <v>50</v>
      </c>
      <c r="I21" s="69">
        <f t="shared" si="4"/>
        <v>1017</v>
      </c>
      <c r="J21" s="184"/>
      <c r="K21" s="76">
        <f>C21/3</f>
        <v>250</v>
      </c>
      <c r="L21" s="66">
        <f t="shared" ref="L21:M21" si="6">$C$21/3</f>
        <v>250</v>
      </c>
      <c r="M21" s="66">
        <f t="shared" si="6"/>
        <v>250</v>
      </c>
      <c r="N21" s="236">
        <f>O21/4</f>
        <v>5.0675675675675675</v>
      </c>
      <c r="O21" s="236">
        <f>C23/37</f>
        <v>20.27027027027027</v>
      </c>
      <c r="P21" s="185">
        <f>N13-N21</f>
        <v>3.5270270270270272</v>
      </c>
      <c r="Q21" s="161">
        <v>0.35</v>
      </c>
    </row>
    <row r="22" spans="1:21" ht="16.149999999999999" customHeight="1" x14ac:dyDescent="0.2">
      <c r="A22" s="178"/>
      <c r="B22" s="228"/>
      <c r="C22" s="23">
        <v>750</v>
      </c>
      <c r="D22" s="24" t="s">
        <v>3</v>
      </c>
      <c r="E22" s="20">
        <v>87</v>
      </c>
      <c r="F22" s="20">
        <v>80</v>
      </c>
      <c r="G22" s="20">
        <v>70</v>
      </c>
      <c r="H22" s="20">
        <v>50</v>
      </c>
      <c r="I22" s="23">
        <f t="shared" si="4"/>
        <v>1037</v>
      </c>
      <c r="J22" s="184"/>
      <c r="K22" s="33">
        <f t="shared" ref="K22:M24" si="7">$C$21/3</f>
        <v>250</v>
      </c>
      <c r="L22" s="20">
        <f t="shared" si="7"/>
        <v>250</v>
      </c>
      <c r="M22" s="20">
        <f t="shared" si="7"/>
        <v>250</v>
      </c>
      <c r="N22" s="237"/>
      <c r="O22" s="237"/>
      <c r="P22" s="186"/>
      <c r="Q22" s="162"/>
    </row>
    <row r="23" spans="1:21" ht="16.149999999999999" customHeight="1" x14ac:dyDescent="0.2">
      <c r="A23" s="178"/>
      <c r="B23" s="228"/>
      <c r="C23" s="23">
        <v>750</v>
      </c>
      <c r="D23" s="21" t="s">
        <v>4</v>
      </c>
      <c r="E23" s="22">
        <v>117</v>
      </c>
      <c r="F23" s="20">
        <v>80</v>
      </c>
      <c r="G23" s="20">
        <v>70</v>
      </c>
      <c r="H23" s="20">
        <v>50</v>
      </c>
      <c r="I23" s="23">
        <f t="shared" si="4"/>
        <v>1067</v>
      </c>
      <c r="J23" s="184"/>
      <c r="K23" s="33">
        <f t="shared" si="7"/>
        <v>250</v>
      </c>
      <c r="L23" s="20">
        <f t="shared" si="7"/>
        <v>250</v>
      </c>
      <c r="M23" s="20">
        <f t="shared" si="7"/>
        <v>250</v>
      </c>
      <c r="N23" s="237"/>
      <c r="O23" s="237"/>
      <c r="P23" s="186"/>
      <c r="Q23" s="162"/>
    </row>
    <row r="24" spans="1:21" ht="17.25" customHeight="1" thickBot="1" x14ac:dyDescent="0.25">
      <c r="A24" s="178"/>
      <c r="B24" s="229"/>
      <c r="C24" s="73">
        <v>750</v>
      </c>
      <c r="D24" s="71" t="s">
        <v>5</v>
      </c>
      <c r="E24" s="72">
        <v>140</v>
      </c>
      <c r="F24" s="70">
        <v>80</v>
      </c>
      <c r="G24" s="70">
        <v>70</v>
      </c>
      <c r="H24" s="70">
        <v>50</v>
      </c>
      <c r="I24" s="73">
        <f t="shared" si="4"/>
        <v>1090</v>
      </c>
      <c r="J24" s="184"/>
      <c r="K24" s="70">
        <f t="shared" si="7"/>
        <v>250</v>
      </c>
      <c r="L24" s="70">
        <f t="shared" si="7"/>
        <v>250</v>
      </c>
      <c r="M24" s="70">
        <f t="shared" si="7"/>
        <v>250</v>
      </c>
      <c r="N24" s="238"/>
      <c r="O24" s="238"/>
      <c r="P24" s="187"/>
      <c r="Q24" s="163"/>
    </row>
    <row r="25" spans="1:21" ht="16.899999999999999" customHeight="1" x14ac:dyDescent="0.2">
      <c r="A25" s="230" t="s">
        <v>39</v>
      </c>
      <c r="B25" s="224" t="s">
        <v>46</v>
      </c>
      <c r="C25" s="111">
        <v>819</v>
      </c>
      <c r="D25" s="78" t="s">
        <v>4</v>
      </c>
      <c r="E25" s="77">
        <v>117</v>
      </c>
      <c r="F25" s="79">
        <v>80</v>
      </c>
      <c r="G25" s="79">
        <v>70</v>
      </c>
      <c r="H25" s="79">
        <v>50</v>
      </c>
      <c r="I25" s="80">
        <f>C25+E25+F25+G25+H25</f>
        <v>1136</v>
      </c>
      <c r="J25" s="245">
        <v>38</v>
      </c>
      <c r="K25" s="77">
        <v>273</v>
      </c>
      <c r="L25" s="77">
        <v>273</v>
      </c>
      <c r="M25" s="77">
        <v>273</v>
      </c>
      <c r="N25" s="242">
        <f>O25/3</f>
        <v>7.1842105263157903</v>
      </c>
      <c r="O25" s="242">
        <f>C25/38</f>
        <v>21.55263157894737</v>
      </c>
      <c r="P25" s="65"/>
      <c r="Q25" s="65"/>
      <c r="T25" s="138"/>
    </row>
    <row r="26" spans="1:21" ht="16.149999999999999" customHeight="1" thickBot="1" x14ac:dyDescent="0.25">
      <c r="A26" s="231"/>
      <c r="B26" s="225"/>
      <c r="C26" s="112">
        <v>819</v>
      </c>
      <c r="D26" s="82" t="s">
        <v>5</v>
      </c>
      <c r="E26" s="81">
        <v>140</v>
      </c>
      <c r="F26" s="83">
        <v>80</v>
      </c>
      <c r="G26" s="83">
        <v>70</v>
      </c>
      <c r="H26" s="83">
        <v>50</v>
      </c>
      <c r="I26" s="84">
        <f t="shared" ref="I26:I28" si="8">C26+E26+F26+G26+H26</f>
        <v>1159</v>
      </c>
      <c r="J26" s="245"/>
      <c r="K26" s="81">
        <v>273</v>
      </c>
      <c r="L26" s="81">
        <v>273</v>
      </c>
      <c r="M26" s="81">
        <v>273</v>
      </c>
      <c r="N26" s="256"/>
      <c r="O26" s="256"/>
      <c r="P26" s="46"/>
      <c r="Q26" s="46"/>
      <c r="T26" s="138"/>
    </row>
    <row r="27" spans="1:21" ht="16.149999999999999" customHeight="1" x14ac:dyDescent="0.2">
      <c r="A27" s="217" t="s">
        <v>23</v>
      </c>
      <c r="B27" s="225"/>
      <c r="C27" s="111">
        <v>909</v>
      </c>
      <c r="D27" s="85" t="s">
        <v>4</v>
      </c>
      <c r="E27" s="77">
        <v>117</v>
      </c>
      <c r="F27" s="79">
        <v>80</v>
      </c>
      <c r="G27" s="79">
        <v>70</v>
      </c>
      <c r="H27" s="79">
        <v>50</v>
      </c>
      <c r="I27" s="80">
        <f t="shared" si="8"/>
        <v>1226</v>
      </c>
      <c r="J27" s="245"/>
      <c r="K27" s="77">
        <v>303</v>
      </c>
      <c r="L27" s="77">
        <v>303</v>
      </c>
      <c r="M27" s="77">
        <v>303</v>
      </c>
      <c r="N27" s="242">
        <f>O27/4</f>
        <v>5.9802631578947372</v>
      </c>
      <c r="O27" s="242">
        <f>C27/38</f>
        <v>23.921052631578949</v>
      </c>
      <c r="P27" s="242">
        <f>N25-N27</f>
        <v>1.2039473684210531</v>
      </c>
      <c r="Q27" s="271">
        <v>0.24</v>
      </c>
    </row>
    <row r="28" spans="1:21" ht="16.149999999999999" customHeight="1" x14ac:dyDescent="0.2">
      <c r="A28" s="218"/>
      <c r="B28" s="226"/>
      <c r="C28" s="118">
        <v>909</v>
      </c>
      <c r="D28" s="139" t="s">
        <v>5</v>
      </c>
      <c r="E28" s="126">
        <v>140</v>
      </c>
      <c r="F28" s="140">
        <v>80</v>
      </c>
      <c r="G28" s="140">
        <v>70</v>
      </c>
      <c r="H28" s="140">
        <v>50</v>
      </c>
      <c r="I28" s="141">
        <f t="shared" si="8"/>
        <v>1249</v>
      </c>
      <c r="J28" s="246"/>
      <c r="K28" s="126">
        <v>303</v>
      </c>
      <c r="L28" s="126">
        <v>303</v>
      </c>
      <c r="M28" s="126">
        <v>303</v>
      </c>
      <c r="N28" s="243"/>
      <c r="O28" s="243"/>
      <c r="P28" s="243"/>
      <c r="Q28" s="272"/>
    </row>
    <row r="29" spans="1:21" ht="20.25" customHeight="1" x14ac:dyDescent="0.2">
      <c r="A29" s="189" t="s">
        <v>25</v>
      </c>
      <c r="B29" s="192">
        <v>55</v>
      </c>
      <c r="C29" s="208">
        <v>380</v>
      </c>
      <c r="D29" s="134" t="s">
        <v>50</v>
      </c>
      <c r="E29" s="135">
        <v>40</v>
      </c>
      <c r="F29" s="136">
        <v>0</v>
      </c>
      <c r="G29" s="136">
        <v>0</v>
      </c>
      <c r="H29" s="136">
        <v>0</v>
      </c>
      <c r="I29" s="137">
        <v>376</v>
      </c>
      <c r="J29" s="279">
        <v>37</v>
      </c>
      <c r="K29" s="127">
        <f>C29/3</f>
        <v>126.66666666666667</v>
      </c>
      <c r="L29" s="127">
        <f>C29/3</f>
        <v>126.66666666666667</v>
      </c>
      <c r="M29" s="127">
        <f>C29/3</f>
        <v>126.66666666666667</v>
      </c>
      <c r="N29" s="277">
        <f>C29/J29</f>
        <v>10.27027027027027</v>
      </c>
      <c r="O29" s="249">
        <f>C29/36</f>
        <v>10.555555555555555</v>
      </c>
      <c r="P29" s="262"/>
      <c r="Q29" s="263"/>
      <c r="T29" s="129"/>
    </row>
    <row r="30" spans="1:21" ht="16.149999999999999" customHeight="1" x14ac:dyDescent="0.2">
      <c r="A30" s="207"/>
      <c r="B30" s="192"/>
      <c r="C30" s="208"/>
      <c r="D30" s="134" t="s">
        <v>17</v>
      </c>
      <c r="E30" s="135">
        <v>57</v>
      </c>
      <c r="F30" s="136">
        <v>0</v>
      </c>
      <c r="G30" s="136">
        <v>0</v>
      </c>
      <c r="H30" s="136">
        <v>0</v>
      </c>
      <c r="I30" s="137">
        <v>392</v>
      </c>
      <c r="J30" s="279"/>
      <c r="K30" s="127">
        <v>127</v>
      </c>
      <c r="L30" s="127">
        <v>127</v>
      </c>
      <c r="M30" s="127">
        <v>127</v>
      </c>
      <c r="N30" s="277"/>
      <c r="O30" s="249"/>
      <c r="P30" s="263"/>
      <c r="Q30" s="263"/>
    </row>
    <row r="31" spans="1:21" ht="21" customHeight="1" x14ac:dyDescent="0.2">
      <c r="A31" s="189" t="s">
        <v>24</v>
      </c>
      <c r="B31" s="192"/>
      <c r="C31" s="208">
        <v>540</v>
      </c>
      <c r="D31" s="134" t="s">
        <v>50</v>
      </c>
      <c r="E31" s="135">
        <v>40</v>
      </c>
      <c r="F31" s="136">
        <v>0</v>
      </c>
      <c r="G31" s="136">
        <v>0</v>
      </c>
      <c r="H31" s="136">
        <v>0</v>
      </c>
      <c r="I31" s="137">
        <v>532</v>
      </c>
      <c r="J31" s="279"/>
      <c r="K31" s="124">
        <f>C31/3</f>
        <v>180</v>
      </c>
      <c r="L31" s="128">
        <f t="shared" ref="K31:M32" si="9">$C$31/3</f>
        <v>180</v>
      </c>
      <c r="M31" s="128">
        <f t="shared" si="9"/>
        <v>180</v>
      </c>
      <c r="N31" s="277">
        <f>O31/2</f>
        <v>7.2972972972972974</v>
      </c>
      <c r="O31" s="249">
        <f>C31/37</f>
        <v>14.594594594594595</v>
      </c>
      <c r="P31" s="266"/>
      <c r="Q31" s="262">
        <v>0.27</v>
      </c>
      <c r="T31" s="129"/>
      <c r="U31" s="129"/>
    </row>
    <row r="32" spans="1:21" ht="16.149999999999999" customHeight="1" x14ac:dyDescent="0.2">
      <c r="A32" s="207"/>
      <c r="B32" s="192"/>
      <c r="C32" s="208"/>
      <c r="D32" s="134" t="s">
        <v>17</v>
      </c>
      <c r="E32" s="135">
        <v>57</v>
      </c>
      <c r="F32" s="136">
        <v>0</v>
      </c>
      <c r="G32" s="136">
        <v>0</v>
      </c>
      <c r="H32" s="136">
        <v>0</v>
      </c>
      <c r="I32" s="137">
        <v>548</v>
      </c>
      <c r="J32" s="279"/>
      <c r="K32" s="124">
        <f t="shared" si="9"/>
        <v>180</v>
      </c>
      <c r="L32" s="128">
        <f t="shared" si="9"/>
        <v>180</v>
      </c>
      <c r="M32" s="128">
        <f t="shared" si="9"/>
        <v>180</v>
      </c>
      <c r="N32" s="277"/>
      <c r="O32" s="249"/>
      <c r="P32" s="266"/>
      <c r="Q32" s="263"/>
      <c r="S32" s="129"/>
      <c r="T32" s="131"/>
      <c r="U32" s="130"/>
    </row>
    <row r="33" spans="1:21" ht="21.75" customHeight="1" x14ac:dyDescent="0.2">
      <c r="A33" s="189" t="s">
        <v>40</v>
      </c>
      <c r="B33" s="192"/>
      <c r="C33" s="208">
        <v>591</v>
      </c>
      <c r="D33" s="134" t="s">
        <v>50</v>
      </c>
      <c r="E33" s="135">
        <v>40</v>
      </c>
      <c r="F33" s="136">
        <v>0</v>
      </c>
      <c r="G33" s="136">
        <v>0</v>
      </c>
      <c r="H33" s="136">
        <v>0</v>
      </c>
      <c r="I33" s="137">
        <v>703</v>
      </c>
      <c r="J33" s="279"/>
      <c r="K33" s="127">
        <f t="shared" ref="K33:M34" si="10">$C$33/3</f>
        <v>197</v>
      </c>
      <c r="L33" s="127">
        <f t="shared" si="10"/>
        <v>197</v>
      </c>
      <c r="M33" s="127">
        <f t="shared" si="10"/>
        <v>197</v>
      </c>
      <c r="N33" s="277">
        <f>O33/3</f>
        <v>5.3243243243243246</v>
      </c>
      <c r="O33" s="275">
        <f>C33/37</f>
        <v>15.972972972972974</v>
      </c>
      <c r="P33" s="266">
        <f>N29-N33</f>
        <v>4.9459459459459456</v>
      </c>
      <c r="Q33" s="262">
        <v>0.35</v>
      </c>
      <c r="S33" s="129"/>
      <c r="U33" s="130"/>
    </row>
    <row r="34" spans="1:21" ht="16.899999999999999" customHeight="1" x14ac:dyDescent="0.2">
      <c r="A34" s="190"/>
      <c r="B34" s="193"/>
      <c r="C34" s="233"/>
      <c r="D34" s="149" t="s">
        <v>17</v>
      </c>
      <c r="E34" s="150">
        <v>57</v>
      </c>
      <c r="F34" s="151">
        <v>0</v>
      </c>
      <c r="G34" s="151">
        <v>0</v>
      </c>
      <c r="H34" s="151">
        <v>0</v>
      </c>
      <c r="I34" s="152">
        <v>719</v>
      </c>
      <c r="J34" s="279"/>
      <c r="K34" s="153">
        <f t="shared" si="10"/>
        <v>197</v>
      </c>
      <c r="L34" s="153">
        <f t="shared" si="10"/>
        <v>197</v>
      </c>
      <c r="M34" s="153">
        <f t="shared" si="10"/>
        <v>197</v>
      </c>
      <c r="N34" s="278"/>
      <c r="O34" s="276"/>
      <c r="P34" s="273"/>
      <c r="Q34" s="274"/>
    </row>
    <row r="35" spans="1:21" ht="19.5" customHeight="1" x14ac:dyDescent="0.2">
      <c r="A35" s="189" t="s">
        <v>25</v>
      </c>
      <c r="B35" s="192">
        <v>65</v>
      </c>
      <c r="C35" s="208">
        <f>150*3</f>
        <v>450</v>
      </c>
      <c r="D35" s="134" t="s">
        <v>50</v>
      </c>
      <c r="E35" s="135">
        <v>40</v>
      </c>
      <c r="F35" s="136">
        <v>0</v>
      </c>
      <c r="G35" s="136">
        <v>0</v>
      </c>
      <c r="H35" s="136">
        <v>0</v>
      </c>
      <c r="I35" s="137">
        <v>376</v>
      </c>
      <c r="J35" s="279"/>
      <c r="K35" s="285">
        <v>150</v>
      </c>
      <c r="L35" s="285">
        <f>C35/3</f>
        <v>150</v>
      </c>
      <c r="M35" s="285">
        <f>C35/3</f>
        <v>150</v>
      </c>
      <c r="N35" s="277">
        <f>O35</f>
        <v>12.162162162162161</v>
      </c>
      <c r="O35" s="277">
        <f>C35/37</f>
        <v>12.162162162162161</v>
      </c>
      <c r="P35" s="265"/>
      <c r="Q35" s="265"/>
    </row>
    <row r="36" spans="1:21" ht="24" customHeight="1" x14ac:dyDescent="0.2">
      <c r="A36" s="189"/>
      <c r="B36" s="192"/>
      <c r="C36" s="208"/>
      <c r="D36" s="134" t="s">
        <v>17</v>
      </c>
      <c r="E36" s="135">
        <v>57</v>
      </c>
      <c r="F36" s="136">
        <v>0</v>
      </c>
      <c r="G36" s="136">
        <v>0</v>
      </c>
      <c r="H36" s="136">
        <v>0</v>
      </c>
      <c r="I36" s="137">
        <v>392</v>
      </c>
      <c r="J36" s="279"/>
      <c r="K36" s="285"/>
      <c r="L36" s="285"/>
      <c r="M36" s="285"/>
      <c r="N36" s="277"/>
      <c r="O36" s="277"/>
      <c r="P36" s="265"/>
      <c r="Q36" s="265"/>
    </row>
    <row r="37" spans="1:21" ht="21" customHeight="1" x14ac:dyDescent="0.2">
      <c r="A37" s="189" t="s">
        <v>24</v>
      </c>
      <c r="B37" s="192"/>
      <c r="C37" s="208">
        <f>3*195</f>
        <v>585</v>
      </c>
      <c r="D37" s="134" t="s">
        <v>50</v>
      </c>
      <c r="E37" s="135">
        <v>40</v>
      </c>
      <c r="F37" s="136">
        <v>0</v>
      </c>
      <c r="G37" s="136">
        <v>0</v>
      </c>
      <c r="H37" s="136">
        <v>0</v>
      </c>
      <c r="I37" s="137">
        <v>532</v>
      </c>
      <c r="J37" s="279"/>
      <c r="K37" s="286">
        <v>195</v>
      </c>
      <c r="L37" s="286">
        <f>C37/3</f>
        <v>195</v>
      </c>
      <c r="M37" s="286">
        <f>C37/3</f>
        <v>195</v>
      </c>
      <c r="N37" s="277">
        <f>O37/2</f>
        <v>7.9054054054054053</v>
      </c>
      <c r="O37" s="277">
        <f>C37/37</f>
        <v>15.810810810810811</v>
      </c>
      <c r="P37" s="265"/>
      <c r="Q37" s="265"/>
    </row>
    <row r="38" spans="1:21" ht="16.149999999999999" customHeight="1" x14ac:dyDescent="0.2">
      <c r="A38" s="189"/>
      <c r="B38" s="192"/>
      <c r="C38" s="208"/>
      <c r="D38" s="134" t="s">
        <v>17</v>
      </c>
      <c r="E38" s="135">
        <v>57</v>
      </c>
      <c r="F38" s="136">
        <v>0</v>
      </c>
      <c r="G38" s="136">
        <v>0</v>
      </c>
      <c r="H38" s="136">
        <v>0</v>
      </c>
      <c r="I38" s="137">
        <v>548</v>
      </c>
      <c r="J38" s="279"/>
      <c r="K38" s="286"/>
      <c r="L38" s="286"/>
      <c r="M38" s="286"/>
      <c r="N38" s="277"/>
      <c r="O38" s="277"/>
      <c r="P38" s="265"/>
      <c r="Q38" s="265"/>
    </row>
    <row r="39" spans="1:21" ht="21.75" customHeight="1" x14ac:dyDescent="0.2">
      <c r="A39" s="189" t="s">
        <v>58</v>
      </c>
      <c r="B39" s="192"/>
      <c r="C39" s="233">
        <f>3*220</f>
        <v>660</v>
      </c>
      <c r="D39" s="134" t="s">
        <v>50</v>
      </c>
      <c r="E39" s="135">
        <v>40</v>
      </c>
      <c r="F39" s="136">
        <v>0</v>
      </c>
      <c r="G39" s="136">
        <v>0</v>
      </c>
      <c r="H39" s="136">
        <v>0</v>
      </c>
      <c r="I39" s="137">
        <v>703</v>
      </c>
      <c r="J39" s="279"/>
      <c r="K39" s="282">
        <f>C39/3</f>
        <v>220</v>
      </c>
      <c r="L39" s="282">
        <f>C39/3</f>
        <v>220</v>
      </c>
      <c r="M39" s="282">
        <f>C39/3</f>
        <v>220</v>
      </c>
      <c r="N39" s="277">
        <f>O39/3</f>
        <v>5.9459459459459465</v>
      </c>
      <c r="O39" s="277">
        <f>C39/37</f>
        <v>17.837837837837839</v>
      </c>
      <c r="P39" s="265"/>
      <c r="Q39" s="265"/>
    </row>
    <row r="40" spans="1:21" ht="16.899999999999999" customHeight="1" thickBot="1" x14ac:dyDescent="0.25">
      <c r="A40" s="280"/>
      <c r="B40" s="194"/>
      <c r="C40" s="281"/>
      <c r="D40" s="145" t="s">
        <v>17</v>
      </c>
      <c r="E40" s="146">
        <v>57</v>
      </c>
      <c r="F40" s="147">
        <v>0</v>
      </c>
      <c r="G40" s="147">
        <v>0</v>
      </c>
      <c r="H40" s="147">
        <v>0</v>
      </c>
      <c r="I40" s="148">
        <v>719</v>
      </c>
      <c r="J40" s="279"/>
      <c r="K40" s="283"/>
      <c r="L40" s="283"/>
      <c r="M40" s="283"/>
      <c r="N40" s="287"/>
      <c r="O40" s="287"/>
      <c r="P40" s="284"/>
      <c r="Q40" s="284"/>
    </row>
    <row r="41" spans="1:21" ht="24.75" customHeight="1" x14ac:dyDescent="0.2">
      <c r="A41" s="28" t="s">
        <v>6</v>
      </c>
      <c r="B41" s="119"/>
      <c r="C41" s="120" t="s">
        <v>0</v>
      </c>
      <c r="D41" s="86" t="s">
        <v>41</v>
      </c>
      <c r="E41" s="86" t="s">
        <v>10</v>
      </c>
      <c r="F41" s="86" t="s">
        <v>31</v>
      </c>
      <c r="G41" s="86" t="s">
        <v>27</v>
      </c>
      <c r="H41" s="86" t="s">
        <v>28</v>
      </c>
      <c r="I41" s="86" t="s">
        <v>29</v>
      </c>
      <c r="J41" s="132"/>
      <c r="K41" s="195" t="s">
        <v>11</v>
      </c>
      <c r="L41" s="195"/>
      <c r="M41" s="195"/>
      <c r="N41" s="195"/>
      <c r="O41" s="195"/>
      <c r="P41" s="133"/>
      <c r="Q41" s="133"/>
    </row>
    <row r="42" spans="1:21" ht="15" customHeight="1" x14ac:dyDescent="0.2">
      <c r="A42" s="26"/>
      <c r="B42" s="28"/>
      <c r="C42" s="29"/>
      <c r="D42" s="27"/>
      <c r="E42" s="27"/>
      <c r="F42" s="27"/>
      <c r="G42" s="27"/>
      <c r="H42" s="27"/>
      <c r="I42" s="27"/>
      <c r="J42" s="31"/>
      <c r="K42" s="30" t="s">
        <v>12</v>
      </c>
      <c r="L42" s="25" t="s">
        <v>13</v>
      </c>
      <c r="M42" s="25" t="s">
        <v>14</v>
      </c>
      <c r="N42" s="196" t="s">
        <v>9</v>
      </c>
      <c r="O42" s="197"/>
      <c r="P42" s="36"/>
      <c r="Q42" s="36"/>
    </row>
    <row r="43" spans="1:21" ht="16.149999999999999" customHeight="1" x14ac:dyDescent="0.2">
      <c r="A43" s="198" t="s">
        <v>15</v>
      </c>
      <c r="B43" s="209" t="s">
        <v>47</v>
      </c>
      <c r="C43" s="200">
        <v>1932</v>
      </c>
      <c r="D43" s="87" t="s">
        <v>3</v>
      </c>
      <c r="E43" s="88">
        <v>87</v>
      </c>
      <c r="F43" s="89">
        <v>80</v>
      </c>
      <c r="G43" s="89">
        <v>70</v>
      </c>
      <c r="H43" s="89">
        <v>50</v>
      </c>
      <c r="I43" s="90">
        <f>C43+E43+F43</f>
        <v>2099</v>
      </c>
      <c r="J43" s="214">
        <v>40</v>
      </c>
      <c r="K43" s="101">
        <f>C$43/4</f>
        <v>483</v>
      </c>
      <c r="L43" s="11">
        <f>C43/4</f>
        <v>483</v>
      </c>
      <c r="M43" s="10">
        <f>C43/4</f>
        <v>483</v>
      </c>
      <c r="N43" s="202">
        <f>C43/4</f>
        <v>483</v>
      </c>
      <c r="O43" s="203"/>
      <c r="P43" s="257">
        <f>C43/(40*12)</f>
        <v>4.0250000000000004</v>
      </c>
      <c r="Q43" s="257">
        <f>P43*6</f>
        <v>24.150000000000002</v>
      </c>
    </row>
    <row r="44" spans="1:21" ht="16.149999999999999" customHeight="1" thickBot="1" x14ac:dyDescent="0.25">
      <c r="A44" s="199"/>
      <c r="B44" s="210"/>
      <c r="C44" s="201"/>
      <c r="D44" s="91" t="s">
        <v>4</v>
      </c>
      <c r="E44" s="92">
        <v>117</v>
      </c>
      <c r="F44" s="93">
        <v>80</v>
      </c>
      <c r="G44" s="93">
        <v>70</v>
      </c>
      <c r="H44" s="93">
        <v>50</v>
      </c>
      <c r="I44" s="94">
        <f>C43+E44+F44</f>
        <v>2129</v>
      </c>
      <c r="J44" s="214"/>
      <c r="K44" s="101">
        <v>483</v>
      </c>
      <c r="L44" s="101">
        <v>483</v>
      </c>
      <c r="M44" s="123">
        <v>483</v>
      </c>
      <c r="N44" s="204">
        <v>483</v>
      </c>
      <c r="O44" s="205"/>
      <c r="P44" s="264"/>
      <c r="Q44" s="264"/>
    </row>
    <row r="45" spans="1:21" ht="16.149999999999999" customHeight="1" x14ac:dyDescent="0.2">
      <c r="A45" s="206" t="s">
        <v>16</v>
      </c>
      <c r="B45" s="210"/>
      <c r="C45" s="212">
        <v>2268</v>
      </c>
      <c r="D45" s="95" t="s">
        <v>1</v>
      </c>
      <c r="E45" s="96">
        <v>117</v>
      </c>
      <c r="F45" s="97">
        <v>80</v>
      </c>
      <c r="G45" s="97">
        <v>70</v>
      </c>
      <c r="H45" s="97">
        <v>50</v>
      </c>
      <c r="I45" s="98">
        <f>C45+E45+F45</f>
        <v>2465</v>
      </c>
      <c r="J45" s="214"/>
      <c r="K45" s="104">
        <f t="shared" ref="K45:M46" si="11">$C$45/4</f>
        <v>567</v>
      </c>
      <c r="L45" s="100">
        <f t="shared" si="11"/>
        <v>567</v>
      </c>
      <c r="M45" s="100">
        <f t="shared" si="11"/>
        <v>567</v>
      </c>
      <c r="N45" s="247">
        <f>C45/4</f>
        <v>567</v>
      </c>
      <c r="O45" s="248"/>
      <c r="P45" s="257">
        <f>C45/(40*12)</f>
        <v>4.7249999999999996</v>
      </c>
      <c r="Q45" s="257">
        <f>P45*6</f>
        <v>28.349999999999998</v>
      </c>
    </row>
    <row r="46" spans="1:21" ht="16.149999999999999" customHeight="1" thickBot="1" x14ac:dyDescent="0.25">
      <c r="A46" s="199"/>
      <c r="B46" s="211"/>
      <c r="C46" s="213"/>
      <c r="D46" s="91" t="s">
        <v>5</v>
      </c>
      <c r="E46" s="92">
        <v>140</v>
      </c>
      <c r="F46" s="93">
        <v>80</v>
      </c>
      <c r="G46" s="93">
        <v>70</v>
      </c>
      <c r="H46" s="93">
        <v>50</v>
      </c>
      <c r="I46" s="99">
        <f>C45+E46+F46</f>
        <v>2488</v>
      </c>
      <c r="J46" s="214"/>
      <c r="K46" s="102">
        <f t="shared" si="11"/>
        <v>567</v>
      </c>
      <c r="L46" s="103">
        <f t="shared" si="11"/>
        <v>567</v>
      </c>
      <c r="M46" s="100">
        <f t="shared" si="11"/>
        <v>567</v>
      </c>
      <c r="N46" s="204">
        <f>C45/4</f>
        <v>567</v>
      </c>
      <c r="O46" s="205"/>
      <c r="P46" s="258"/>
      <c r="Q46" s="258"/>
    </row>
    <row r="47" spans="1:21" ht="18.75" customHeight="1" x14ac:dyDescent="0.2">
      <c r="A47" s="188" t="s">
        <v>18</v>
      </c>
      <c r="B47" s="191"/>
      <c r="C47" s="191"/>
      <c r="D47" s="188"/>
      <c r="E47" s="188"/>
      <c r="F47" s="188"/>
      <c r="G47" s="2"/>
      <c r="H47" s="2"/>
      <c r="I47" s="2"/>
      <c r="J47" s="4"/>
      <c r="K47" s="2"/>
      <c r="L47" s="2"/>
      <c r="M47" s="2"/>
      <c r="N47" s="7"/>
      <c r="O47" s="6"/>
    </row>
    <row r="48" spans="1:21" ht="10.15" customHeight="1" x14ac:dyDescent="0.2">
      <c r="A48" s="188" t="s">
        <v>19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6"/>
    </row>
    <row r="49" spans="1:15" ht="10.15" customHeight="1" x14ac:dyDescent="0.2">
      <c r="A49" s="154" t="s">
        <v>54</v>
      </c>
      <c r="B49" s="154"/>
      <c r="C49" s="154"/>
      <c r="D49" s="154"/>
      <c r="E49" s="154"/>
      <c r="F49" s="154"/>
      <c r="G49" s="154"/>
      <c r="H49" s="154"/>
      <c r="I49" s="154"/>
      <c r="J49" s="154"/>
      <c r="K49" s="2"/>
      <c r="L49" s="2"/>
      <c r="M49" s="2"/>
      <c r="N49" s="2"/>
      <c r="O49" s="6"/>
    </row>
    <row r="50" spans="1:15" ht="15.75" customHeight="1" x14ac:dyDescent="0.2">
      <c r="A50" s="3" t="s">
        <v>34</v>
      </c>
      <c r="O50" s="9"/>
    </row>
    <row r="51" spans="1:15" x14ac:dyDescent="0.2">
      <c r="A51" s="3" t="s">
        <v>35</v>
      </c>
    </row>
    <row r="52" spans="1:15" x14ac:dyDescent="0.2">
      <c r="A52" s="3" t="s">
        <v>55</v>
      </c>
    </row>
    <row r="53" spans="1:15" x14ac:dyDescent="0.2">
      <c r="A53" s="3" t="s">
        <v>36</v>
      </c>
    </row>
    <row r="54" spans="1:15" x14ac:dyDescent="0.2">
      <c r="A54" s="143" t="s">
        <v>61</v>
      </c>
      <c r="B54" s="143" t="s">
        <v>60</v>
      </c>
      <c r="C54" s="142"/>
      <c r="D54" s="142"/>
      <c r="E54" s="142"/>
      <c r="F54" s="142"/>
      <c r="G54" s="142"/>
    </row>
    <row r="55" spans="1:15" x14ac:dyDescent="0.2">
      <c r="B55" s="143" t="s">
        <v>62</v>
      </c>
      <c r="C55" s="142"/>
      <c r="D55" s="142"/>
      <c r="E55" s="142"/>
      <c r="F55" s="142"/>
      <c r="G55" s="142"/>
      <c r="H55" s="142"/>
      <c r="I55" s="142"/>
      <c r="J55" s="144"/>
      <c r="K55" s="142"/>
    </row>
    <row r="57" spans="1:15" x14ac:dyDescent="0.2">
      <c r="B57" s="3" t="s">
        <v>59</v>
      </c>
      <c r="L57" s="125"/>
    </row>
  </sheetData>
  <mergeCells count="124">
    <mergeCell ref="N2:N3"/>
    <mergeCell ref="Q21:Q24"/>
    <mergeCell ref="P10:P12"/>
    <mergeCell ref="Q10:Q12"/>
    <mergeCell ref="Q27:Q28"/>
    <mergeCell ref="O27:O28"/>
    <mergeCell ref="N25:N26"/>
    <mergeCell ref="P33:P34"/>
    <mergeCell ref="Q33:Q34"/>
    <mergeCell ref="O31:O32"/>
    <mergeCell ref="O33:O34"/>
    <mergeCell ref="N29:N30"/>
    <mergeCell ref="N31:N32"/>
    <mergeCell ref="N33:N34"/>
    <mergeCell ref="Q45:Q46"/>
    <mergeCell ref="P29:P30"/>
    <mergeCell ref="Q29:Q30"/>
    <mergeCell ref="P43:P44"/>
    <mergeCell ref="Q43:Q44"/>
    <mergeCell ref="P35:P36"/>
    <mergeCell ref="Q35:Q36"/>
    <mergeCell ref="P37:P38"/>
    <mergeCell ref="Q37:Q38"/>
    <mergeCell ref="P31:P32"/>
    <mergeCell ref="Q31:Q32"/>
    <mergeCell ref="P39:P40"/>
    <mergeCell ref="Q39:Q40"/>
    <mergeCell ref="O7:O9"/>
    <mergeCell ref="O13:O16"/>
    <mergeCell ref="O17:O20"/>
    <mergeCell ref="O25:O26"/>
    <mergeCell ref="P27:P28"/>
    <mergeCell ref="P21:P24"/>
    <mergeCell ref="C35:C36"/>
    <mergeCell ref="P45:P46"/>
    <mergeCell ref="N7:N9"/>
    <mergeCell ref="C31:C32"/>
    <mergeCell ref="J29:J40"/>
    <mergeCell ref="C39:C40"/>
    <mergeCell ref="K39:K40"/>
    <mergeCell ref="L39:L40"/>
    <mergeCell ref="M39:M40"/>
    <mergeCell ref="K35:K36"/>
    <mergeCell ref="K37:K38"/>
    <mergeCell ref="L35:L36"/>
    <mergeCell ref="M35:M36"/>
    <mergeCell ref="L37:L38"/>
    <mergeCell ref="M37:M38"/>
    <mergeCell ref="O35:O36"/>
    <mergeCell ref="N35:N36"/>
    <mergeCell ref="O37:O38"/>
    <mergeCell ref="N10:N12"/>
    <mergeCell ref="O10:O12"/>
    <mergeCell ref="N21:N24"/>
    <mergeCell ref="O21:O24"/>
    <mergeCell ref="N13:N16"/>
    <mergeCell ref="N27:N28"/>
    <mergeCell ref="N17:N20"/>
    <mergeCell ref="J25:J28"/>
    <mergeCell ref="N45:O45"/>
    <mergeCell ref="O29:O30"/>
    <mergeCell ref="N37:N38"/>
    <mergeCell ref="O39:O40"/>
    <mergeCell ref="N39:N40"/>
    <mergeCell ref="A2:A3"/>
    <mergeCell ref="C2:C3"/>
    <mergeCell ref="D2:D3"/>
    <mergeCell ref="A27:A28"/>
    <mergeCell ref="B4:B5"/>
    <mergeCell ref="B7:B9"/>
    <mergeCell ref="B25:B28"/>
    <mergeCell ref="B10:B12"/>
    <mergeCell ref="B13:B16"/>
    <mergeCell ref="B17:B20"/>
    <mergeCell ref="B21:B24"/>
    <mergeCell ref="A25:A26"/>
    <mergeCell ref="A10:A12"/>
    <mergeCell ref="A21:A24"/>
    <mergeCell ref="A47:F47"/>
    <mergeCell ref="B29:B34"/>
    <mergeCell ref="A35:A36"/>
    <mergeCell ref="B35:B40"/>
    <mergeCell ref="K41:O41"/>
    <mergeCell ref="N42:O42"/>
    <mergeCell ref="A43:A44"/>
    <mergeCell ref="C43:C44"/>
    <mergeCell ref="N43:O43"/>
    <mergeCell ref="N44:O44"/>
    <mergeCell ref="A45:A46"/>
    <mergeCell ref="A29:A30"/>
    <mergeCell ref="C29:C30"/>
    <mergeCell ref="B43:B46"/>
    <mergeCell ref="C45:C46"/>
    <mergeCell ref="N46:O46"/>
    <mergeCell ref="J43:J46"/>
    <mergeCell ref="A37:A38"/>
    <mergeCell ref="C37:C38"/>
    <mergeCell ref="C33:C34"/>
    <mergeCell ref="A39:A40"/>
    <mergeCell ref="A31:A32"/>
    <mergeCell ref="A49:J49"/>
    <mergeCell ref="D4:D5"/>
    <mergeCell ref="A1:Q1"/>
    <mergeCell ref="R14:S14"/>
    <mergeCell ref="R15:S15"/>
    <mergeCell ref="Q17:Q20"/>
    <mergeCell ref="E2:E3"/>
    <mergeCell ref="F2:F3"/>
    <mergeCell ref="I2:I3"/>
    <mergeCell ref="K2:M2"/>
    <mergeCell ref="J2:J3"/>
    <mergeCell ref="G2:G3"/>
    <mergeCell ref="H2:H3"/>
    <mergeCell ref="O2:O3"/>
    <mergeCell ref="B2:B3"/>
    <mergeCell ref="A7:A9"/>
    <mergeCell ref="A13:A16"/>
    <mergeCell ref="A17:A20"/>
    <mergeCell ref="J4:J5"/>
    <mergeCell ref="J7:J12"/>
    <mergeCell ref="J13:J24"/>
    <mergeCell ref="P17:P20"/>
    <mergeCell ref="A48:N48"/>
    <mergeCell ref="A33:A34"/>
  </mergeCells>
  <pageMargins left="0.11811023622047245" right="0.11811023622047245" top="0.15748031496062992" bottom="0.15748031496062992" header="0.31496062992125984" footer="0.31496062992125984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Noël</dc:creator>
  <cp:lastModifiedBy>patricia pelosse</cp:lastModifiedBy>
  <cp:lastPrinted>2022-08-08T15:22:43Z</cp:lastPrinted>
  <dcterms:created xsi:type="dcterms:W3CDTF">2022-05-26T17:58:16Z</dcterms:created>
  <dcterms:modified xsi:type="dcterms:W3CDTF">2023-01-22T14:26:22Z</dcterms:modified>
</cp:coreProperties>
</file>